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ESTADÍSTICAS INSTITUCIONALES\2021\"/>
    </mc:Choice>
  </mc:AlternateContent>
  <xr:revisionPtr revIDLastSave="0" documentId="8_{1BC32459-704A-474A-BE33-F711686B0341}" xr6:coauthVersionLast="45" xr6:coauthVersionMax="45" xr10:uidLastSave="{00000000-0000-0000-0000-000000000000}"/>
  <bookViews>
    <workbookView xWindow="1125" yWindow="1125" windowWidth="15375" windowHeight="7995" firstSheet="3" activeTab="3" xr2:uid="{00000000-000D-0000-FFFF-FFFF00000000}"/>
  </bookViews>
  <sheets>
    <sheet name="Servicios Generales" sheetId="1" state="hidden" r:id="rId1"/>
    <sheet name="Mercados por provincia" sheetId="6" state="hidden" r:id="rId2"/>
    <sheet name="Bodegas por provincia" sheetId="2" state="hidden" r:id="rId3"/>
    <sheet name="Canales" sheetId="7" r:id="rId4"/>
    <sheet name="Beneficiarios Canales" sheetId="8" r:id="rId5"/>
    <sheet name="Bodegas - Provincia" sheetId="14" r:id="rId6"/>
    <sheet name="Mercados - Provincia" sheetId="16" r:id="rId7"/>
    <sheet name="Productores beneficiados" sheetId="9" r:id="rId8"/>
    <sheet name="Talleres" sheetId="10" r:id="rId9"/>
    <sheet name="Beneficiarios Talleres" sheetId="17" r:id="rId10"/>
    <sheet name="Provincias RD" sheetId="4" state="hidden" r:id="rId11"/>
    <sheet name="Trimestres" sheetId="5" state="hidden" r:id="rId12"/>
  </sheets>
  <definedNames>
    <definedName name="_xlnm._FilterDatabase" localSheetId="5" hidden="1">'Bodegas - Provincia'!$A$10:$E$43</definedName>
    <definedName name="_xlnm._FilterDatabase" localSheetId="2" hidden="1">'Bodegas por provincia'!$A$3:$F$36</definedName>
    <definedName name="_xlnm._FilterDatabase" localSheetId="6" hidden="1">'Mercados - Provincia'!$A$10:$E$45</definedName>
    <definedName name="_xlnm._FilterDatabase" localSheetId="1" hidden="1">'Mercados por provincia'!$A$3:$F$36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7" l="1"/>
  <c r="E13" i="17" s="1"/>
  <c r="C13" i="17"/>
  <c r="D13" i="17"/>
  <c r="B14" i="17"/>
  <c r="C14" i="17"/>
  <c r="B15" i="17"/>
  <c r="C15" i="17"/>
  <c r="D15" i="17"/>
  <c r="B16" i="17"/>
  <c r="E16" i="17" s="1"/>
  <c r="C16" i="17"/>
  <c r="D16" i="17"/>
  <c r="B17" i="17"/>
  <c r="C17" i="17"/>
  <c r="D17" i="17"/>
  <c r="B18" i="17"/>
  <c r="C18" i="17"/>
  <c r="C11" i="17" s="1"/>
  <c r="D18" i="17"/>
  <c r="C12" i="17"/>
  <c r="D12" i="17"/>
  <c r="B12" i="17"/>
  <c r="B13" i="16"/>
  <c r="C13" i="16"/>
  <c r="D13" i="16"/>
  <c r="B14" i="16"/>
  <c r="C14" i="16"/>
  <c r="D14" i="16"/>
  <c r="B15" i="16"/>
  <c r="C15" i="16"/>
  <c r="D15" i="16"/>
  <c r="B16" i="16"/>
  <c r="C16" i="16"/>
  <c r="D16" i="16"/>
  <c r="E16" i="16" s="1"/>
  <c r="B17" i="16"/>
  <c r="C17" i="16"/>
  <c r="D17" i="16"/>
  <c r="B18" i="16"/>
  <c r="C18" i="16"/>
  <c r="D18" i="16"/>
  <c r="B19" i="16"/>
  <c r="C19" i="16"/>
  <c r="D19" i="16"/>
  <c r="B20" i="16"/>
  <c r="C20" i="16"/>
  <c r="D20" i="16"/>
  <c r="B21" i="16"/>
  <c r="C21" i="16"/>
  <c r="D21" i="16"/>
  <c r="B22" i="16"/>
  <c r="C22" i="16"/>
  <c r="D22" i="16"/>
  <c r="B23" i="16"/>
  <c r="C23" i="16"/>
  <c r="D23" i="16"/>
  <c r="B24" i="16"/>
  <c r="C24" i="16"/>
  <c r="D24" i="16"/>
  <c r="E24" i="16" s="1"/>
  <c r="B25" i="16"/>
  <c r="C25" i="16"/>
  <c r="D25" i="16"/>
  <c r="B26" i="16"/>
  <c r="C26" i="16"/>
  <c r="D26" i="16"/>
  <c r="B27" i="16"/>
  <c r="C27" i="16"/>
  <c r="D27" i="16"/>
  <c r="B28" i="16"/>
  <c r="C28" i="16"/>
  <c r="D28" i="16"/>
  <c r="B29" i="16"/>
  <c r="C29" i="16"/>
  <c r="D29" i="16"/>
  <c r="B30" i="16"/>
  <c r="C30" i="16"/>
  <c r="D30" i="16"/>
  <c r="B31" i="16"/>
  <c r="C31" i="16"/>
  <c r="D31" i="16"/>
  <c r="B32" i="16"/>
  <c r="C32" i="16"/>
  <c r="D32" i="16"/>
  <c r="E32" i="16" s="1"/>
  <c r="B33" i="16"/>
  <c r="C33" i="16"/>
  <c r="D33" i="16"/>
  <c r="B34" i="16"/>
  <c r="C34" i="16"/>
  <c r="D34" i="16"/>
  <c r="B35" i="16"/>
  <c r="C35" i="16"/>
  <c r="D35" i="16"/>
  <c r="B36" i="16"/>
  <c r="C36" i="16"/>
  <c r="D36" i="16"/>
  <c r="B37" i="16"/>
  <c r="C37" i="16"/>
  <c r="D37" i="16"/>
  <c r="B38" i="16"/>
  <c r="C38" i="16"/>
  <c r="D38" i="16"/>
  <c r="B39" i="16"/>
  <c r="C39" i="16"/>
  <c r="D39" i="16"/>
  <c r="B40" i="16"/>
  <c r="C40" i="16"/>
  <c r="D40" i="16"/>
  <c r="B41" i="16"/>
  <c r="C41" i="16"/>
  <c r="D41" i="16"/>
  <c r="B42" i="16"/>
  <c r="C42" i="16"/>
  <c r="D42" i="16"/>
  <c r="B43" i="16"/>
  <c r="C43" i="16"/>
  <c r="D43" i="16"/>
  <c r="E22" i="16"/>
  <c r="C12" i="16"/>
  <c r="D12" i="16"/>
  <c r="B12" i="16"/>
  <c r="E15" i="17" l="1"/>
  <c r="E17" i="17"/>
  <c r="D11" i="17"/>
  <c r="E41" i="16"/>
  <c r="E36" i="16"/>
  <c r="E23" i="16"/>
  <c r="E42" i="16"/>
  <c r="E34" i="16"/>
  <c r="E26" i="16"/>
  <c r="E18" i="16"/>
  <c r="E28" i="16"/>
  <c r="E17" i="16"/>
  <c r="E38" i="16"/>
  <c r="E14" i="16"/>
  <c r="E12" i="16"/>
  <c r="E31" i="16"/>
  <c r="E25" i="16"/>
  <c r="E35" i="16"/>
  <c r="E30" i="16"/>
  <c r="E37" i="16"/>
  <c r="E12" i="17"/>
  <c r="E18" i="17"/>
  <c r="E14" i="17"/>
  <c r="C11" i="16"/>
  <c r="E43" i="16"/>
  <c r="E40" i="16"/>
  <c r="E39" i="16"/>
  <c r="E33" i="16"/>
  <c r="E29" i="16"/>
  <c r="E27" i="16"/>
  <c r="E21" i="16"/>
  <c r="E20" i="16"/>
  <c r="E19" i="16"/>
  <c r="E15" i="16"/>
  <c r="E13" i="16"/>
  <c r="B11" i="17"/>
  <c r="E11" i="17" s="1"/>
  <c r="D11" i="16"/>
  <c r="B11" i="16"/>
  <c r="B13" i="14"/>
  <c r="C13" i="14"/>
  <c r="D13" i="14"/>
  <c r="B14" i="14"/>
  <c r="C14" i="14"/>
  <c r="D14" i="14"/>
  <c r="B15" i="14"/>
  <c r="C15" i="14"/>
  <c r="D15" i="14"/>
  <c r="B16" i="14"/>
  <c r="C16" i="14"/>
  <c r="D16" i="14"/>
  <c r="B17" i="14"/>
  <c r="C17" i="14"/>
  <c r="D17" i="14"/>
  <c r="B18" i="14"/>
  <c r="C18" i="14"/>
  <c r="D18" i="14"/>
  <c r="B19" i="14"/>
  <c r="C19" i="14"/>
  <c r="D19" i="14"/>
  <c r="B20" i="14"/>
  <c r="C20" i="14"/>
  <c r="D20" i="14"/>
  <c r="B21" i="14"/>
  <c r="C21" i="14"/>
  <c r="D21" i="14"/>
  <c r="B22" i="14"/>
  <c r="C22" i="14"/>
  <c r="D22" i="14"/>
  <c r="B23" i="14"/>
  <c r="C23" i="14"/>
  <c r="D23" i="14"/>
  <c r="B24" i="14"/>
  <c r="C24" i="14"/>
  <c r="D24" i="14"/>
  <c r="E24" i="14" s="1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E29" i="14" s="1"/>
  <c r="B30" i="14"/>
  <c r="C30" i="14"/>
  <c r="D30" i="14"/>
  <c r="B31" i="14"/>
  <c r="C31" i="14"/>
  <c r="D31" i="14"/>
  <c r="B32" i="14"/>
  <c r="C32" i="14"/>
  <c r="D32" i="14"/>
  <c r="E32" i="14" s="1"/>
  <c r="B33" i="14"/>
  <c r="C33" i="14"/>
  <c r="D33" i="14"/>
  <c r="B34" i="14"/>
  <c r="C34" i="14"/>
  <c r="D34" i="14"/>
  <c r="B35" i="14"/>
  <c r="C35" i="14"/>
  <c r="D35" i="14"/>
  <c r="B36" i="14"/>
  <c r="C36" i="14"/>
  <c r="D36" i="14"/>
  <c r="B37" i="14"/>
  <c r="C37" i="14"/>
  <c r="D37" i="14"/>
  <c r="B38" i="14"/>
  <c r="C38" i="14"/>
  <c r="D38" i="14"/>
  <c r="B39" i="14"/>
  <c r="C39" i="14"/>
  <c r="D39" i="14"/>
  <c r="B40" i="14"/>
  <c r="C40" i="14"/>
  <c r="D40" i="14"/>
  <c r="E40" i="14" s="1"/>
  <c r="B41" i="14"/>
  <c r="C41" i="14"/>
  <c r="D41" i="14"/>
  <c r="B42" i="14"/>
  <c r="C42" i="14"/>
  <c r="D42" i="14"/>
  <c r="B43" i="14"/>
  <c r="C43" i="14"/>
  <c r="D43" i="14"/>
  <c r="C12" i="14"/>
  <c r="D12" i="14"/>
  <c r="B12" i="14"/>
  <c r="B18" i="10"/>
  <c r="C18" i="10"/>
  <c r="D18" i="10"/>
  <c r="B17" i="10"/>
  <c r="C17" i="10"/>
  <c r="D17" i="10"/>
  <c r="B16" i="10"/>
  <c r="C16" i="10"/>
  <c r="D16" i="10"/>
  <c r="B15" i="10"/>
  <c r="C15" i="10"/>
  <c r="D15" i="10"/>
  <c r="B14" i="10"/>
  <c r="C14" i="10"/>
  <c r="D14" i="10"/>
  <c r="B13" i="10"/>
  <c r="C13" i="10"/>
  <c r="D13" i="10"/>
  <c r="C12" i="10"/>
  <c r="D12" i="10"/>
  <c r="B12" i="10"/>
  <c r="B13" i="9"/>
  <c r="E13" i="9" s="1"/>
  <c r="C13" i="9"/>
  <c r="D13" i="9"/>
  <c r="B14" i="9"/>
  <c r="C14" i="9"/>
  <c r="D14" i="9"/>
  <c r="C12" i="9"/>
  <c r="D12" i="9"/>
  <c r="D11" i="9" s="1"/>
  <c r="B12" i="9"/>
  <c r="B13" i="8"/>
  <c r="C13" i="8"/>
  <c r="D13" i="8"/>
  <c r="B14" i="8"/>
  <c r="C14" i="8"/>
  <c r="D14" i="8"/>
  <c r="B15" i="8"/>
  <c r="C15" i="8"/>
  <c r="D15" i="8"/>
  <c r="C12" i="8"/>
  <c r="D12" i="8"/>
  <c r="B12" i="8"/>
  <c r="B12" i="7"/>
  <c r="C12" i="7"/>
  <c r="D12" i="7"/>
  <c r="B13" i="7"/>
  <c r="C13" i="7"/>
  <c r="D13" i="7"/>
  <c r="B14" i="7"/>
  <c r="C14" i="7"/>
  <c r="D14" i="7"/>
  <c r="C11" i="7"/>
  <c r="D11" i="7"/>
  <c r="B11" i="7"/>
  <c r="E36" i="6"/>
  <c r="E11" i="16" l="1"/>
  <c r="E28" i="14"/>
  <c r="E25" i="14"/>
  <c r="E13" i="14"/>
  <c r="E36" i="14"/>
  <c r="E20" i="14"/>
  <c r="B11" i="8"/>
  <c r="D11" i="8"/>
  <c r="E12" i="7"/>
  <c r="E12" i="9"/>
  <c r="B11" i="9"/>
  <c r="B11" i="10"/>
  <c r="E11" i="10" s="1"/>
  <c r="B11" i="14"/>
  <c r="E42" i="14"/>
  <c r="E39" i="14"/>
  <c r="E34" i="14"/>
  <c r="E31" i="14"/>
  <c r="E26" i="14"/>
  <c r="E23" i="14"/>
  <c r="E18" i="14"/>
  <c r="C11" i="9"/>
  <c r="D11" i="10"/>
  <c r="E15" i="10"/>
  <c r="D11" i="14"/>
  <c r="E37" i="14"/>
  <c r="E33" i="14"/>
  <c r="E21" i="14"/>
  <c r="E17" i="14"/>
  <c r="E18" i="10"/>
  <c r="E43" i="14"/>
  <c r="E38" i="14"/>
  <c r="E35" i="14"/>
  <c r="E30" i="14"/>
  <c r="E27" i="14"/>
  <c r="E22" i="14"/>
  <c r="E19" i="14"/>
  <c r="E14" i="14"/>
  <c r="C11" i="8"/>
  <c r="C11" i="10"/>
  <c r="C11" i="14"/>
  <c r="E13" i="10"/>
  <c r="E16" i="10"/>
  <c r="E17" i="10"/>
  <c r="E14" i="10"/>
  <c r="E41" i="14"/>
  <c r="E12" i="14"/>
  <c r="E14" i="9"/>
  <c r="E12" i="8"/>
  <c r="E14" i="8"/>
  <c r="E15" i="8"/>
  <c r="E13" i="8"/>
  <c r="E15" i="14"/>
  <c r="E16" i="14"/>
  <c r="E12" i="10"/>
  <c r="E14" i="7"/>
  <c r="E13" i="7"/>
  <c r="E11" i="7"/>
  <c r="A1" i="6"/>
  <c r="E11" i="8" l="1"/>
  <c r="E11" i="9"/>
  <c r="E11" i="14"/>
  <c r="D36" i="6"/>
  <c r="C36" i="6"/>
  <c r="F35" i="6"/>
  <c r="A35" i="6"/>
  <c r="F34" i="6"/>
  <c r="A34" i="6"/>
  <c r="F33" i="6"/>
  <c r="A33" i="6"/>
  <c r="F32" i="6"/>
  <c r="A32" i="6"/>
  <c r="F31" i="6"/>
  <c r="A31" i="6"/>
  <c r="F30" i="6"/>
  <c r="A30" i="6"/>
  <c r="F29" i="6"/>
  <c r="A29" i="6"/>
  <c r="F28" i="6"/>
  <c r="A28" i="6"/>
  <c r="F27" i="6"/>
  <c r="A27" i="6"/>
  <c r="F26" i="6"/>
  <c r="A26" i="6"/>
  <c r="F25" i="6"/>
  <c r="A25" i="6"/>
  <c r="F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F5" i="6"/>
  <c r="A5" i="6"/>
  <c r="F4" i="6"/>
  <c r="A4" i="6"/>
  <c r="E3" i="6"/>
  <c r="D3" i="6"/>
  <c r="C3" i="6"/>
  <c r="F35" i="2"/>
  <c r="E36" i="2"/>
  <c r="C36" i="2"/>
  <c r="A4" i="2"/>
  <c r="A35" i="2"/>
  <c r="F36" i="6" l="1"/>
  <c r="E22" i="1"/>
  <c r="E9" i="1"/>
  <c r="A35" i="1"/>
  <c r="A25" i="1"/>
  <c r="E44" i="1"/>
  <c r="E33" i="1"/>
  <c r="E23" i="1" l="1"/>
  <c r="E21" i="1"/>
  <c r="A18" i="1"/>
  <c r="D20" i="1"/>
  <c r="C20" i="1"/>
  <c r="B20" i="1"/>
  <c r="F6" i="2"/>
  <c r="F5" i="2"/>
  <c r="F25" i="2"/>
  <c r="A13" i="2"/>
  <c r="A10" i="2"/>
  <c r="A28" i="2"/>
  <c r="F34" i="2"/>
  <c r="F12" i="2"/>
  <c r="F10" i="2"/>
  <c r="F33" i="2"/>
  <c r="F32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9" i="2"/>
  <c r="F8" i="2"/>
  <c r="F7" i="2"/>
  <c r="A23" i="2"/>
  <c r="A1" i="2"/>
  <c r="C3" i="2"/>
  <c r="D3" i="2"/>
  <c r="E3" i="2"/>
  <c r="A11" i="1"/>
  <c r="D37" i="1"/>
  <c r="C37" i="1"/>
  <c r="B37" i="1"/>
  <c r="D27" i="1"/>
  <c r="C27" i="1"/>
  <c r="B27" i="1"/>
  <c r="D13" i="1"/>
  <c r="C13" i="1"/>
  <c r="B13" i="1"/>
  <c r="D6" i="1"/>
  <c r="C6" i="1"/>
  <c r="B6" i="1"/>
  <c r="A4" i="1"/>
  <c r="A22" i="2"/>
  <c r="A12" i="2"/>
  <c r="A19" i="2"/>
  <c r="A15" i="2"/>
  <c r="A24" i="2"/>
  <c r="A17" i="2"/>
  <c r="A21" i="2"/>
  <c r="A14" i="2"/>
  <c r="A25" i="2"/>
  <c r="A32" i="2"/>
  <c r="A34" i="2"/>
  <c r="A31" i="2"/>
  <c r="A33" i="2"/>
  <c r="A27" i="2"/>
  <c r="A30" i="2"/>
  <c r="A29" i="2"/>
  <c r="A26" i="2"/>
  <c r="A5" i="2"/>
  <c r="A9" i="2"/>
  <c r="A6" i="2"/>
  <c r="A8" i="2"/>
  <c r="A7" i="2"/>
  <c r="A18" i="2"/>
  <c r="A11" i="2"/>
  <c r="A16" i="2"/>
  <c r="A20" i="2"/>
  <c r="E32" i="1"/>
  <c r="E34" i="1"/>
  <c r="E14" i="1"/>
  <c r="E15" i="1"/>
  <c r="E8" i="1"/>
  <c r="E43" i="1"/>
  <c r="E42" i="1"/>
  <c r="E41" i="1"/>
  <c r="E40" i="1"/>
  <c r="E39" i="1"/>
  <c r="E38" i="1"/>
  <c r="E31" i="1"/>
  <c r="E30" i="1"/>
  <c r="E29" i="1"/>
  <c r="E28" i="1"/>
  <c r="E17" i="1"/>
  <c r="E16" i="1"/>
  <c r="E10" i="1"/>
  <c r="E7" i="1"/>
  <c r="F4" i="2"/>
  <c r="D36" i="2"/>
  <c r="F36" i="2" l="1"/>
</calcChain>
</file>

<file path=xl/sharedStrings.xml><?xml version="1.0" encoding="utf-8"?>
<sst xmlns="http://schemas.openxmlformats.org/spreadsheetml/2006/main" count="350" uniqueCount="96">
  <si>
    <t>Canales realizados</t>
  </si>
  <si>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</si>
  <si>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</si>
  <si>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</si>
  <si>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</si>
  <si>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</si>
  <si>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</si>
  <si>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</si>
  <si>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Dirección de Gestión de Programas</t>
  </si>
  <si>
    <t>Dirección Agropecuaria, Normas y Tecnología Alimentaria</t>
  </si>
  <si>
    <t>Temas</t>
  </si>
  <si>
    <t>Productores beneficiados</t>
  </si>
  <si>
    <t>Ciudadanos beneficiados</t>
  </si>
  <si>
    <t>Bodegas Móviles</t>
  </si>
  <si>
    <t>Región</t>
  </si>
  <si>
    <t>Provincia</t>
  </si>
  <si>
    <t>Total</t>
  </si>
  <si>
    <t>Bodegas realizadas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</si>
  <si>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</si>
  <si>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</si>
  <si>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</si>
  <si>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</si>
  <si>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</si>
  <si>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</si>
  <si>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</si>
  <si>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</si>
  <si>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</si>
  <si>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</si>
  <si>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</si>
  <si>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</si>
  <si>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</si>
  <si>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</si>
  <si>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</si>
  <si>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</si>
  <si>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</si>
  <si>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</si>
  <si>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</si>
  <si>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</si>
  <si>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</si>
  <si>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</si>
  <si>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</si>
  <si>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</si>
  <si>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</si>
  <si>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</si>
  <si>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</si>
  <si>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</si>
  <si>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</si>
  <si>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</si>
  <si>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</si>
  <si>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María Trinidad Sánchez</t>
  </si>
  <si>
    <t>Trimestre</t>
  </si>
  <si>
    <t>Mes 1</t>
  </si>
  <si>
    <t>Mes 2</t>
  </si>
  <si>
    <t>Mes 3</t>
  </si>
  <si>
    <t>Enero-Marzo</t>
  </si>
  <si>
    <t>Abril-Junio</t>
  </si>
  <si>
    <t>Julio-Septiembre</t>
  </si>
  <si>
    <t>Octubre-Diciembre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</si>
  <si>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</si>
  <si>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</si>
  <si>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</si>
  <si>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</si>
  <si>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</si>
  <si>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</si>
  <si>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</si>
  <si>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</si>
  <si>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</si>
  <si>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</si>
  <si>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Regiones y Provincias</t>
  </si>
  <si>
    <t>Capacitación a Asociaciones de Productores y a Cooperativas en Normas Técnicas de Calidad e Inocuidad.</t>
  </si>
  <si>
    <t>Capacitación a Asociaciones y Cooperativas de pequeños y medianos productores sobre el proceso del Plan de Comercialización del INESPRE.</t>
  </si>
  <si>
    <t>Capacitación de Productores en Aspectos de Estándares de Calidad, Manejo de Post-Cosecha y Manejo de Productos Agropecuarios.</t>
  </si>
  <si>
    <t>Capacitación a Técnicos en Técnicas de Recepción y Almacenamiento de Productos Agrícolas (BPA).</t>
  </si>
  <si>
    <t>Capacitación de Técnicos en Aspectos Relativos a los Controles y Normas de la Aplicación de Plaguicidas en el Sector Agrícola.</t>
  </si>
  <si>
    <t>Programa de afiliación de mujeres.</t>
  </si>
  <si>
    <t>Talleres realizados</t>
  </si>
  <si>
    <t>Productores y técnicos beneficiados</t>
  </si>
  <si>
    <t>Distrito Nacional</t>
  </si>
  <si>
    <t>Santo Domingo</t>
  </si>
  <si>
    <t>mercados realizados</t>
  </si>
  <si>
    <r>
      <t xml:space="preserve">Fuente: </t>
    </r>
    <r>
      <rPr>
        <sz val="10"/>
        <color theme="1"/>
        <rFont val="Palatino Linotype"/>
        <family val="1"/>
      </rPr>
      <t>Elaboración propia con datos suministrados por la Dirección de Gestión de Programas.</t>
    </r>
  </si>
  <si>
    <t>Programa de afiliación de jóvenes.</t>
  </si>
  <si>
    <r>
      <t xml:space="preserve">Fuente: </t>
    </r>
    <r>
      <rPr>
        <sz val="10"/>
        <color theme="1"/>
        <rFont val="Palatino Linotype"/>
        <family val="1"/>
      </rPr>
      <t>Elaboración propia con datos suministrados por la Dirección Agropecuaria, Normas y Tecnología Alimentaria.</t>
    </r>
  </si>
  <si>
    <t>Santiago Rodríguez</t>
  </si>
  <si>
    <t>Dajabón</t>
  </si>
  <si>
    <r>
      <t xml:space="preserve">Fuente: </t>
    </r>
    <r>
      <rPr>
        <sz val="10"/>
        <color theme="1"/>
        <rFont val="Palatino Linotype"/>
        <family val="1"/>
      </rPr>
      <t>Elaboración propia con datos de la Dirección de Gestión de Programas.</t>
    </r>
  </si>
  <si>
    <r>
      <t xml:space="preserve">Fuente: </t>
    </r>
    <r>
      <rPr>
        <sz val="10"/>
        <color theme="1"/>
        <rFont val="Palatino Linotype"/>
        <family val="1"/>
      </rPr>
      <t xml:space="preserve">Elaboración propia con datos de la Dirección de Comercialización. </t>
    </r>
  </si>
  <si>
    <r>
      <t xml:space="preserve">Fuente: </t>
    </r>
    <r>
      <rPr>
        <sz val="10"/>
        <color theme="1"/>
        <rFont val="Palatino Linotype"/>
        <family val="1"/>
      </rPr>
      <t>Elaboración propia con datos de la Dirección Agropecuaria, Normas y Tecnología Alimentaria.</t>
    </r>
  </si>
  <si>
    <t>Tipos de canales</t>
  </si>
  <si>
    <t>República Dominicana: Cantidad de canales realizados por mes, según tipo de canal, 2021</t>
  </si>
  <si>
    <t>República Dominicana: Cantidad de ciudadanos beneficiados por mes, según tipo de canal, 2021</t>
  </si>
  <si>
    <t>República Dominicana: Cantidad de Bodegas Móviles realizadas por mes, según provincia, 2021</t>
  </si>
  <si>
    <t>República Dominicana: Cantidad de Mercados de Productores realizadas por mes, según provincia, 2021</t>
  </si>
  <si>
    <t>República Dominicana: Cantidad de productores beneficiados en los Mercados de Productores por mes, 2021</t>
  </si>
  <si>
    <t>República Dominicana: Talleres y afiliaciones por mes, según capacitación, 2021</t>
  </si>
  <si>
    <t>República Dominicana: Productores y técnicos beneficiados por mes, según capacitación,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</si>
</sst>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Palatino Linotype"/>
      <family val="1"/>
    </font>
    <font>
      <b/>
      <sz val="11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theme="6" tint="0.79998168889431442"/>
      </patternFill>
    </fill>
    <fill>
      <patternFill patternType="solid">
        <fgColor rgb="FFD8E4BC"/>
        <bgColor theme="6" tint="0.59999389629810485"/>
      </patternFill>
    </fill>
    <fill>
      <patternFill patternType="solid">
        <fgColor rgb="FFD8E4BC"/>
        <bgColor theme="6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/>
    <xf numFmtId="0" fontId="1" fillId="0" borderId="5" xfId="0" applyFont="1" applyBorder="1" applyAlignment="1">
      <alignment vertical="center" wrapText="1"/>
    </xf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3" fontId="0" fillId="6" borderId="18" xfId="0" applyNumberFormat="1" applyFont="1" applyFill="1" applyBorder="1" applyAlignment="1">
      <alignment horizontal="center"/>
    </xf>
    <xf numFmtId="3" fontId="0" fillId="5" borderId="18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6" borderId="17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3" fontId="0" fillId="7" borderId="13" xfId="0" applyNumberFormat="1" applyFill="1" applyBorder="1" applyAlignment="1">
      <alignment horizontal="center" vertical="center"/>
    </xf>
    <xf numFmtId="3" fontId="0" fillId="7" borderId="14" xfId="0" applyNumberFormat="1" applyFill="1" applyBorder="1" applyAlignment="1">
      <alignment horizontal="center" vertical="center"/>
    </xf>
    <xf numFmtId="3" fontId="0" fillId="7" borderId="15" xfId="0" applyNumberFormat="1" applyFill="1" applyBorder="1" applyAlignment="1">
      <alignment horizontal="center" vertical="center"/>
    </xf>
    <xf numFmtId="3" fontId="0" fillId="7" borderId="19" xfId="0" applyNumberFormat="1" applyFill="1" applyBorder="1" applyAlignment="1">
      <alignment horizontal="center" vertical="center"/>
    </xf>
    <xf numFmtId="3" fontId="1" fillId="6" borderId="12" xfId="0" applyNumberFormat="1" applyFont="1" applyFill="1" applyBorder="1" applyAlignment="1">
      <alignment horizontal="center"/>
    </xf>
    <xf numFmtId="3" fontId="1" fillId="6" borderId="18" xfId="0" applyNumberFormat="1" applyFont="1" applyFill="1" applyBorder="1" applyAlignment="1">
      <alignment horizontal="center"/>
    </xf>
    <xf numFmtId="3" fontId="1" fillId="5" borderId="18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0" fillId="8" borderId="18" xfId="0" applyNumberFormat="1" applyFont="1" applyFill="1" applyBorder="1" applyAlignment="1">
      <alignment horizontal="center"/>
    </xf>
    <xf numFmtId="3" fontId="0" fillId="9" borderId="18" xfId="0" applyNumberFormat="1" applyFont="1" applyFill="1" applyBorder="1" applyAlignment="1">
      <alignment horizontal="center"/>
    </xf>
    <xf numFmtId="3" fontId="0" fillId="10" borderId="17" xfId="0" applyNumberFormat="1" applyFont="1" applyFill="1" applyBorder="1" applyAlignment="1">
      <alignment horizontal="center"/>
    </xf>
    <xf numFmtId="3" fontId="0" fillId="10" borderId="18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1" fillId="6" borderId="12" xfId="0" applyNumberFormat="1" applyFont="1" applyFill="1" applyBorder="1" applyAlignment="1">
      <alignment horizont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0" fontId="8" fillId="0" borderId="0" xfId="0" applyFont="1" applyBorder="1" applyAlignment="1">
      <alignment horizontal="center"/>
    </xf>
    <xf numFmtId="3" fontId="6" fillId="11" borderId="6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13" borderId="0" xfId="0" applyNumberFormat="1" applyFont="1" applyFill="1" applyBorder="1" applyAlignment="1">
      <alignment horizontal="center"/>
    </xf>
    <xf numFmtId="3" fontId="7" fillId="12" borderId="0" xfId="0" applyNumberFormat="1" applyFont="1" applyFill="1" applyBorder="1" applyAlignment="1">
      <alignment horizontal="center"/>
    </xf>
    <xf numFmtId="3" fontId="6" fillId="13" borderId="0" xfId="0" applyNumberFormat="1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3" fontId="7" fillId="13" borderId="0" xfId="0" applyNumberFormat="1" applyFont="1" applyFill="1" applyBorder="1" applyAlignment="1">
      <alignment horizontal="center" vertical="center"/>
    </xf>
    <xf numFmtId="3" fontId="7" fillId="1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3" fontId="6" fillId="11" borderId="11" xfId="0" applyNumberFormat="1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7" fillId="13" borderId="20" xfId="0" applyFont="1" applyFill="1" applyBorder="1" applyAlignment="1">
      <alignment horizontal="center" vertical="center" wrapText="1"/>
    </xf>
    <xf numFmtId="3" fontId="7" fillId="13" borderId="20" xfId="0" applyNumberFormat="1" applyFont="1" applyFill="1" applyBorder="1" applyAlignment="1">
      <alignment horizontal="center" vertical="center"/>
    </xf>
    <xf numFmtId="3" fontId="6" fillId="13" borderId="20" xfId="0" applyNumberFormat="1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 wrapText="1"/>
    </xf>
    <xf numFmtId="3" fontId="7" fillId="13" borderId="21" xfId="0" applyNumberFormat="1" applyFont="1" applyFill="1" applyBorder="1" applyAlignment="1">
      <alignment horizontal="center" vertical="center"/>
    </xf>
    <xf numFmtId="3" fontId="6" fillId="13" borderId="21" xfId="0" applyNumberFormat="1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 wrapText="1"/>
    </xf>
    <xf numFmtId="3" fontId="7" fillId="13" borderId="22" xfId="0" applyNumberFormat="1" applyFont="1" applyFill="1" applyBorder="1" applyAlignment="1">
      <alignment horizontal="center" vertical="center"/>
    </xf>
    <xf numFmtId="3" fontId="6" fillId="13" borderId="22" xfId="0" applyNumberFormat="1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 wrapText="1"/>
    </xf>
    <xf numFmtId="3" fontId="7" fillId="13" borderId="23" xfId="0" applyNumberFormat="1" applyFont="1" applyFill="1" applyBorder="1" applyAlignment="1">
      <alignment horizontal="center" vertical="center"/>
    </xf>
    <xf numFmtId="3" fontId="6" fillId="13" borderId="23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3" fontId="6" fillId="11" borderId="8" xfId="0" applyNumberFormat="1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1" fillId="6" borderId="10" xfId="0" applyNumberFormat="1" applyFont="1" applyFill="1" applyBorder="1" applyAlignment="1">
      <alignment horizontal="center"/>
    </xf>
    <xf numFmtId="3" fontId="1" fillId="6" borderId="12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Generales'!$B$6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'Servicios Generales'!$A$7:$A$10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Generales'!$B$7:$B$10</c:f>
              <c:numCache>
                <c:formatCode>#,##0</c:formatCode>
                <c:ptCount val="4"/>
                <c:pt idx="0">
                  <c:v>36</c:v>
                </c:pt>
                <c:pt idx="1">
                  <c:v>232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F-432A-847B-586CEA2FD4A4}"/>
            </c:ext>
          </c:extLst>
        </c:ser>
        <c:ser>
          <c:idx val="1"/>
          <c:order val="1"/>
          <c:tx>
            <c:strRef>
              <c:f>'Servicios Generales'!$C$6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'Servicios Generales'!$A$7:$A$10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Generales'!$C$7:$C$10</c:f>
              <c:numCache>
                <c:formatCode>#,##0</c:formatCode>
                <c:ptCount val="4"/>
                <c:pt idx="0">
                  <c:v>63</c:v>
                </c:pt>
                <c:pt idx="1">
                  <c:v>295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F-432A-847B-586CEA2FD4A4}"/>
            </c:ext>
          </c:extLst>
        </c:ser>
        <c:ser>
          <c:idx val="2"/>
          <c:order val="2"/>
          <c:tx>
            <c:strRef>
              <c:f>'Servicios Generales'!$D$6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'Servicios Generales'!$A$7:$A$10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Generales'!$D$7:$D$10</c:f>
              <c:numCache>
                <c:formatCode>#,##0</c:formatCode>
                <c:ptCount val="4"/>
                <c:pt idx="0">
                  <c:v>70</c:v>
                </c:pt>
                <c:pt idx="1">
                  <c:v>561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F-432A-847B-586CEA2F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68992"/>
        <c:axId val="102070528"/>
      </c:barChart>
      <c:catAx>
        <c:axId val="10206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070528"/>
        <c:crosses val="autoZero"/>
        <c:auto val="1"/>
        <c:lblAlgn val="ctr"/>
        <c:lblOffset val="100"/>
        <c:noMultiLvlLbl val="0"/>
      </c:catAx>
      <c:valAx>
        <c:axId val="102070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06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Generales'!$B$13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'Servicios Generales'!$A$14:$A$17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Generales'!$B$14:$B$17</c:f>
              <c:numCache>
                <c:formatCode>#,##0</c:formatCode>
                <c:ptCount val="4"/>
                <c:pt idx="0">
                  <c:v>68400</c:v>
                </c:pt>
                <c:pt idx="1">
                  <c:v>120640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11C-AE51-2D46AED3980F}"/>
            </c:ext>
          </c:extLst>
        </c:ser>
        <c:ser>
          <c:idx val="1"/>
          <c:order val="1"/>
          <c:tx>
            <c:strRef>
              <c:f>'Servicios Generales'!$C$13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'Servicios Generales'!$A$14:$A$17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Generales'!$C$14:$C$17</c:f>
              <c:numCache>
                <c:formatCode>#,##0</c:formatCode>
                <c:ptCount val="4"/>
                <c:pt idx="0">
                  <c:v>119700</c:v>
                </c:pt>
                <c:pt idx="1">
                  <c:v>153400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7-411C-AE51-2D46AED3980F}"/>
            </c:ext>
          </c:extLst>
        </c:ser>
        <c:ser>
          <c:idx val="2"/>
          <c:order val="2"/>
          <c:tx>
            <c:strRef>
              <c:f>'Servicios Generales'!$D$13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'Servicios Generales'!$A$14:$A$17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Generales'!$D$14:$D$17</c:f>
              <c:numCache>
                <c:formatCode>#,##0</c:formatCode>
                <c:ptCount val="4"/>
                <c:pt idx="0">
                  <c:v>133000</c:v>
                </c:pt>
                <c:pt idx="1">
                  <c:v>291720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7-411C-AE51-2D46AED3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79488"/>
        <c:axId val="102081280"/>
      </c:barChart>
      <c:catAx>
        <c:axId val="10207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081280"/>
        <c:crosses val="autoZero"/>
        <c:auto val="1"/>
        <c:lblAlgn val="ctr"/>
        <c:lblOffset val="100"/>
        <c:noMultiLvlLbl val="0"/>
      </c:catAx>
      <c:valAx>
        <c:axId val="102081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07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Generales'!$B$20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'Servicios Generales'!$A$21:$A$23</c:f>
              <c:strCache>
                <c:ptCount val="3"/>
                <c:pt idx="0">
                  <c:v>Mercados de Productores</c:v>
                </c:pt>
                <c:pt idx="1">
                  <c:v>Agromercados</c:v>
                </c:pt>
                <c:pt idx="2">
                  <c:v>Ferias Agropecuarias</c:v>
                </c:pt>
              </c:strCache>
            </c:strRef>
          </c:cat>
          <c:val>
            <c:numRef>
              <c:f>'Servicios Generales'!$B$21:$B$23</c:f>
              <c:numCache>
                <c:formatCode>#,##0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2B7-93A7-261EF742EC9B}"/>
            </c:ext>
          </c:extLst>
        </c:ser>
        <c:ser>
          <c:idx val="1"/>
          <c:order val="1"/>
          <c:tx>
            <c:strRef>
              <c:f>'Servicios Generales'!$C$20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'Servicios Generales'!$A$21:$A$23</c:f>
              <c:strCache>
                <c:ptCount val="3"/>
                <c:pt idx="0">
                  <c:v>Mercados de Productores</c:v>
                </c:pt>
                <c:pt idx="1">
                  <c:v>Agromercados</c:v>
                </c:pt>
                <c:pt idx="2">
                  <c:v>Ferias Agropecuarias</c:v>
                </c:pt>
              </c:strCache>
            </c:strRef>
          </c:cat>
          <c:val>
            <c:numRef>
              <c:f>'Servicios Generales'!$C$21:$C$23</c:f>
              <c:numCache>
                <c:formatCode>#,##0</c:formatCode>
                <c:ptCount val="3"/>
                <c:pt idx="0">
                  <c:v>52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6-42B7-93A7-261EF742EC9B}"/>
            </c:ext>
          </c:extLst>
        </c:ser>
        <c:ser>
          <c:idx val="2"/>
          <c:order val="2"/>
          <c:tx>
            <c:strRef>
              <c:f>'Servicios Generales'!$D$20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'Servicios Generales'!$A$21:$A$23</c:f>
              <c:strCache>
                <c:ptCount val="3"/>
                <c:pt idx="0">
                  <c:v>Mercados de Productores</c:v>
                </c:pt>
                <c:pt idx="1">
                  <c:v>Agromercados</c:v>
                </c:pt>
                <c:pt idx="2">
                  <c:v>Ferias Agropecuarias</c:v>
                </c:pt>
              </c:strCache>
            </c:strRef>
          </c:cat>
          <c:val>
            <c:numRef>
              <c:f>'Servicios Generales'!$D$21:$D$23</c:f>
              <c:numCache>
                <c:formatCode>#,##0</c:formatCode>
                <c:ptCount val="3"/>
                <c:pt idx="0">
                  <c:v>72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46-42B7-93A7-261EF742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7104"/>
        <c:axId val="102128640"/>
      </c:barChart>
      <c:catAx>
        <c:axId val="10212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128640"/>
        <c:crosses val="autoZero"/>
        <c:auto val="1"/>
        <c:lblAlgn val="ctr"/>
        <c:lblOffset val="100"/>
        <c:noMultiLvlLbl val="0"/>
      </c:catAx>
      <c:valAx>
        <c:axId val="10212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12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9526</xdr:rowOff>
    </xdr:from>
    <xdr:to>
      <xdr:col>7</xdr:col>
      <xdr:colOff>1495425</xdr:colOff>
      <xdr:row>9</xdr:row>
      <xdr:rowOff>361950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7</xdr:col>
      <xdr:colOff>1495425</xdr:colOff>
      <xdr:row>16</xdr:row>
      <xdr:rowOff>361950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18</xdr:row>
      <xdr:rowOff>9525</xdr:rowOff>
    </xdr:from>
    <xdr:to>
      <xdr:col>7</xdr:col>
      <xdr:colOff>1495425</xdr:colOff>
      <xdr:row>22</xdr:row>
      <xdr:rowOff>361950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1569721</xdr:colOff>
      <xdr:row>1</xdr:row>
      <xdr:rowOff>7620</xdr:rowOff>
    </xdr:from>
    <xdr:to>
      <xdr:col>2</xdr:col>
      <xdr:colOff>1043940</xdr:colOff>
      <xdr:row>6</xdr:row>
      <xdr:rowOff>36932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C2F4E06-44ED-4CF7-BD12-2E6D196EF2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314701" y="190500"/>
          <a:ext cx="1097279" cy="9437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1</xdr:row>
      <xdr:rowOff>60960</xdr:rowOff>
    </xdr:from>
    <xdr:to>
      <xdr:col>2</xdr:col>
      <xdr:colOff>1242059</xdr:colOff>
      <xdr:row>6</xdr:row>
      <xdr:rowOff>90272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CDF54CE-FBFE-4F1B-BEFD-5C52FF056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512820" y="281940"/>
          <a:ext cx="1097279" cy="943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411480</xdr:colOff>
      <xdr:row>1</xdr:row>
      <xdr:rowOff>76200</xdr:rowOff>
    </xdr:from>
    <xdr:to>
      <xdr:col>2</xdr:col>
      <xdr:colOff>556259</xdr:colOff>
      <xdr:row>6</xdr:row>
      <xdr:rowOff>105512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F2EDE8-67C5-43AB-8B8C-B778DA1BA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2057400" y="259080"/>
          <a:ext cx="1097279" cy="9437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38100</xdr:rowOff>
    </xdr:from>
    <xdr:to>
      <xdr:col>2</xdr:col>
      <xdr:colOff>487679</xdr:colOff>
      <xdr:row>6</xdr:row>
      <xdr:rowOff>67412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9642A8-5F74-46C7-9498-6A8D1A2B0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1988820" y="220980"/>
          <a:ext cx="1097279" cy="9437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1</xdr:row>
      <xdr:rowOff>38100</xdr:rowOff>
    </xdr:from>
    <xdr:to>
      <xdr:col>2</xdr:col>
      <xdr:colOff>1394459</xdr:colOff>
      <xdr:row>6</xdr:row>
      <xdr:rowOff>67412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DC0939E-560E-4510-BEDE-5A45BD4D1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3665220" y="259080"/>
          <a:ext cx="1097279" cy="9437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563880</xdr:colOff>
      <xdr:row>1</xdr:row>
      <xdr:rowOff>53340</xdr:rowOff>
    </xdr:from>
    <xdr:to>
      <xdr:col>2</xdr:col>
      <xdr:colOff>1661159</xdr:colOff>
      <xdr:row>6</xdr:row>
      <xdr:rowOff>82652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1A8AD-88FD-4B35-9D73-8D84EC61D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4770120" y="236220"/>
          <a:ext cx="1097279" cy="9437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617220</xdr:colOff>
      <xdr:row>1</xdr:row>
      <xdr:rowOff>152400</xdr:rowOff>
    </xdr:from>
    <xdr:to>
      <xdr:col>2</xdr:col>
      <xdr:colOff>1714499</xdr:colOff>
      <xdr:row>6</xdr:row>
      <xdr:rowOff>181712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96F47-1E2D-492E-AFF3-BC64E008B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01"/>
        <a:stretch/>
      </xdr:blipFill>
      <xdr:spPr>
        <a:xfrm>
          <a:off x="4823460" y="335280"/>
          <a:ext cx="1097279" cy="9437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33" totalsRowShown="0">
  <autoFilter ref="A1:B33" xr:uid="{00000000-0009-0000-0100-000002000000}"/>
  <tableColumns count="2">
    <tableColumn id="1" xr3:uid="{00000000-0010-0000-0000-000001000000}" name="Provincia"/>
    <tableColumn id="2" xr3:uid="{00000000-0010-0000-0000-000002000000}" name="Regió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imestres" displayName="trimestres" ref="A1:D5" totalsRowShown="0">
  <autoFilter ref="A1:D5" xr:uid="{00000000-0009-0000-0100-000003000000}"/>
  <tableColumns count="4">
    <tableColumn id="1" xr3:uid="{00000000-0010-0000-0100-000001000000}" name="Trimestre"/>
    <tableColumn id="2" xr3:uid="{00000000-0010-0000-0100-000002000000}" name="Mes 1"/>
    <tableColumn id="3" xr3:uid="{00000000-0010-0000-0100-000003000000}" name="Mes 2"/>
    <tableColumn id="4" xr3:uid="{00000000-0010-0000-0100-000004000000}" name="Mes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44"/>
  <sheetViews>
    <sheetView workbookViewId="0"/>
  </sheetViews>
  <sheetFormatPr baseColWidth="10" defaultColWidth="11.5703125" defaultRowHeight="15" x14ac:dyDescent="0.25"/>
  <cols>
    <col min="1" max="5" width="23.7109375" customWidth="1"/>
    <col min="6" max="9" width="22.7109375" customWidth="1"/>
  </cols>
  <sheetData>
    <row r="1" spans="1:9" x14ac:dyDescent="0.25">
      <c r="A1" s="16" t="s">
        <v>50</v>
      </c>
      <c r="B1" s="21" t="s">
        <v>55</v>
      </c>
    </row>
    <row r="2" spans="1:9" ht="15.75" thickBot="1" x14ac:dyDescent="0.3"/>
    <row r="3" spans="1:9" ht="19.5" thickBot="1" x14ac:dyDescent="0.35">
      <c r="A3" s="90" t="s">
        <v>8</v>
      </c>
      <c r="B3" s="91"/>
      <c r="C3" s="91"/>
      <c r="D3" s="91"/>
      <c r="E3" s="91"/>
      <c r="F3" s="91"/>
      <c r="G3" s="91"/>
      <c r="H3" s="92"/>
      <c r="I3" s="3"/>
    </row>
    <row r="4" spans="1:9" ht="45" customHeight="1" thickBot="1" x14ac:dyDescent="0.3">
      <c r="A4" s="79" t="str">
        <f>+"Instituto de Estabilización de Precios
Departamento de Planificación y Desarrollo
Estadísticas de cantidad de canales realizados "&amp;IF(B1="","-",B1)&amp;" 2021"</f>
        <v>Instituto de Estabilización de Precios
Departamento de Planificación y Desarrollo
Estadísticas de cantidad de canales realizados Abril-Junio 2021</v>
      </c>
      <c r="B4" s="80"/>
      <c r="C4" s="80"/>
      <c r="D4" s="80"/>
      <c r="E4" s="80"/>
      <c r="F4" s="80"/>
      <c r="G4" s="80"/>
      <c r="H4" s="80"/>
      <c r="I4" s="2"/>
    </row>
    <row r="5" spans="1:9" ht="15.75" thickBot="1" x14ac:dyDescent="0.3">
      <c r="A5" s="5"/>
      <c r="B5" s="103" t="s">
        <v>0</v>
      </c>
      <c r="C5" s="104"/>
      <c r="D5" s="104"/>
      <c r="E5" s="105"/>
      <c r="F5" s="81"/>
      <c r="G5" s="82"/>
      <c r="H5" s="83"/>
      <c r="I5" s="1"/>
    </row>
    <row r="6" spans="1:9" ht="15.75" thickBot="1" x14ac:dyDescent="0.3">
      <c r="A6" s="14" t="s">
        <v>7</v>
      </c>
      <c r="B6" s="4" t="str">
        <f>+IFERROR(VLOOKUP($B$1,trimestres[],2,0),"-")</f>
        <v>Abril</v>
      </c>
      <c r="C6" s="4" t="str">
        <f>+IFERROR(VLOOKUP($B$1,trimestres[],3,0),"-")</f>
        <v>Mayo</v>
      </c>
      <c r="D6" s="4" t="str">
        <f>+IFERROR(VLOOKUP($B$1,trimestres[],4,0),"-")</f>
        <v>Junio</v>
      </c>
      <c r="E6" s="4" t="s">
        <v>16</v>
      </c>
      <c r="F6" s="84"/>
      <c r="G6" s="85"/>
      <c r="H6" s="86"/>
      <c r="I6" s="1"/>
    </row>
    <row r="7" spans="1:9" ht="30" customHeight="1" x14ac:dyDescent="0.25">
      <c r="A7" s="6" t="s">
        <v>4</v>
      </c>
      <c r="B7" s="27">
        <v>36</v>
      </c>
      <c r="C7" s="27">
        <v>63</v>
      </c>
      <c r="D7" s="27">
        <v>70</v>
      </c>
      <c r="E7" s="41">
        <f>+SUM(B7:D7)</f>
        <v>169</v>
      </c>
      <c r="F7" s="84"/>
      <c r="G7" s="85"/>
      <c r="H7" s="86"/>
    </row>
    <row r="8" spans="1:9" ht="30" customHeight="1" x14ac:dyDescent="0.25">
      <c r="A8" s="7" t="s">
        <v>13</v>
      </c>
      <c r="B8" s="28">
        <v>232</v>
      </c>
      <c r="C8" s="28">
        <v>295</v>
      </c>
      <c r="D8" s="28">
        <v>561</v>
      </c>
      <c r="E8" s="42">
        <f>+SUM(B8:D8)</f>
        <v>1088</v>
      </c>
      <c r="F8" s="84"/>
      <c r="G8" s="85"/>
      <c r="H8" s="86"/>
    </row>
    <row r="9" spans="1:9" ht="30" customHeight="1" x14ac:dyDescent="0.25">
      <c r="A9" s="7" t="s">
        <v>5</v>
      </c>
      <c r="B9" s="28">
        <v>0</v>
      </c>
      <c r="C9" s="28">
        <v>0</v>
      </c>
      <c r="D9" s="28">
        <v>0</v>
      </c>
      <c r="E9" s="42">
        <f>+IF(AND(B9&lt;&gt;"",C9="",D9=""),B9,IF(AND(B9&lt;&gt;"",C9&lt;&gt;"",D9=""),C9,IF(AND(B9&lt;&gt;"",C9&lt;&gt;"",D9&lt;&gt;""),D9,"N/D")))</f>
        <v>0</v>
      </c>
      <c r="F9" s="84"/>
      <c r="G9" s="85"/>
      <c r="H9" s="86"/>
    </row>
    <row r="10" spans="1:9" ht="30" customHeight="1" thickBot="1" x14ac:dyDescent="0.3">
      <c r="A10" s="8" t="s">
        <v>6</v>
      </c>
      <c r="B10" s="29">
        <v>0</v>
      </c>
      <c r="C10" s="29">
        <v>0</v>
      </c>
      <c r="D10" s="29">
        <v>0</v>
      </c>
      <c r="E10" s="43">
        <f t="shared" ref="E10" si="0">+SUM(B10:D10)</f>
        <v>0</v>
      </c>
      <c r="F10" s="87"/>
      <c r="G10" s="88"/>
      <c r="H10" s="89"/>
    </row>
    <row r="11" spans="1:9" ht="45" customHeight="1" thickBot="1" x14ac:dyDescent="0.3">
      <c r="A11" s="79" t="str">
        <f>+"Instituto de Estabilización de Precios
Departamento de Planificación y Desarrollo
Estadísticas de cantidad de ciudadanos beneficiados "&amp;IF($B$1="","-",$B$1)&amp;" 2021"</f>
        <v>Instituto de Estabilización de Precios
Departamento de Planificación y Desarrollo
Estadísticas de cantidad de ciudadanos beneficiados Abril-Junio 2021</v>
      </c>
      <c r="B11" s="80"/>
      <c r="C11" s="80"/>
      <c r="D11" s="80"/>
      <c r="E11" s="80"/>
      <c r="F11" s="80"/>
      <c r="G11" s="80"/>
      <c r="H11" s="93"/>
      <c r="I11" s="2"/>
    </row>
    <row r="12" spans="1:9" ht="15.75" thickBot="1" x14ac:dyDescent="0.3">
      <c r="A12" s="5"/>
      <c r="B12" s="106" t="s">
        <v>12</v>
      </c>
      <c r="C12" s="107"/>
      <c r="D12" s="107"/>
      <c r="E12" s="108"/>
      <c r="F12" s="94"/>
      <c r="G12" s="95"/>
      <c r="H12" s="96"/>
    </row>
    <row r="13" spans="1:9" ht="15.75" thickBot="1" x14ac:dyDescent="0.3">
      <c r="A13" s="14" t="s">
        <v>7</v>
      </c>
      <c r="B13" s="4" t="str">
        <f>+IFERROR(VLOOKUP($B$1,trimestres[],2,0),"-")</f>
        <v>Abril</v>
      </c>
      <c r="C13" s="4" t="str">
        <f>+IFERROR(VLOOKUP($B$1,trimestres[],3,0),"-")</f>
        <v>Mayo</v>
      </c>
      <c r="D13" s="4" t="str">
        <f>+IFERROR(VLOOKUP($B$1,trimestres[],4,0),"-")</f>
        <v>Junio</v>
      </c>
      <c r="E13" s="10" t="s">
        <v>16</v>
      </c>
      <c r="F13" s="97"/>
      <c r="G13" s="98"/>
      <c r="H13" s="99"/>
    </row>
    <row r="14" spans="1:9" ht="30" customHeight="1" x14ac:dyDescent="0.25">
      <c r="A14" s="6" t="s">
        <v>4</v>
      </c>
      <c r="B14" s="27">
        <v>68400</v>
      </c>
      <c r="C14" s="27">
        <v>119700</v>
      </c>
      <c r="D14" s="27">
        <v>133000</v>
      </c>
      <c r="E14" s="41">
        <f>+SUM(B14:D14)</f>
        <v>321100</v>
      </c>
      <c r="F14" s="97"/>
      <c r="G14" s="98"/>
      <c r="H14" s="99"/>
    </row>
    <row r="15" spans="1:9" ht="30" customHeight="1" x14ac:dyDescent="0.25">
      <c r="A15" s="7" t="s">
        <v>13</v>
      </c>
      <c r="B15" s="28">
        <v>120640</v>
      </c>
      <c r="C15" s="28">
        <v>153400</v>
      </c>
      <c r="D15" s="28">
        <v>291720</v>
      </c>
      <c r="E15" s="42">
        <f>+SUM(B15:D15)</f>
        <v>565760</v>
      </c>
      <c r="F15" s="97"/>
      <c r="G15" s="98"/>
      <c r="H15" s="99"/>
    </row>
    <row r="16" spans="1:9" ht="30" customHeight="1" x14ac:dyDescent="0.25">
      <c r="A16" s="7" t="s">
        <v>5</v>
      </c>
      <c r="B16" s="28">
        <v>0</v>
      </c>
      <c r="C16" s="28">
        <v>0</v>
      </c>
      <c r="D16" s="28">
        <v>0</v>
      </c>
      <c r="E16" s="42">
        <f t="shared" ref="E16:E17" si="1">+SUM(B16:D16)</f>
        <v>0</v>
      </c>
      <c r="F16" s="97"/>
      <c r="G16" s="98"/>
      <c r="H16" s="99"/>
    </row>
    <row r="17" spans="1:8" ht="30" customHeight="1" thickBot="1" x14ac:dyDescent="0.3">
      <c r="A17" s="8" t="s">
        <v>6</v>
      </c>
      <c r="B17" s="29">
        <v>0</v>
      </c>
      <c r="C17" s="29">
        <v>0</v>
      </c>
      <c r="D17" s="29">
        <v>0</v>
      </c>
      <c r="E17" s="43">
        <f t="shared" si="1"/>
        <v>0</v>
      </c>
      <c r="F17" s="100"/>
      <c r="G17" s="101"/>
      <c r="H17" s="102"/>
    </row>
    <row r="18" spans="1:8" ht="45" customHeight="1" thickBot="1" x14ac:dyDescent="0.3">
      <c r="A18" s="79" t="str">
        <f>+"Instituto de Estabilización de Precios
Departamento de Planificación y Desarrollo
Estadísticas de cantidad de productores beneficiados "&amp;IF($B$1="","-",$B$1)&amp;" 2021"</f>
        <v>Instituto de Estabilización de Precios
Departamento de Planificación y Desarrollo
Estadísticas de cantidad de productores beneficiados Abril-Junio 2021</v>
      </c>
      <c r="B18" s="80"/>
      <c r="C18" s="80"/>
      <c r="D18" s="80"/>
      <c r="E18" s="80"/>
      <c r="F18" s="80"/>
      <c r="G18" s="80"/>
      <c r="H18" s="93"/>
    </row>
    <row r="19" spans="1:8" ht="15.75" customHeight="1" thickBot="1" x14ac:dyDescent="0.3">
      <c r="A19" s="5"/>
      <c r="B19" s="106" t="s">
        <v>11</v>
      </c>
      <c r="C19" s="107"/>
      <c r="D19" s="107"/>
      <c r="E19" s="108"/>
      <c r="F19" s="94"/>
      <c r="G19" s="95"/>
      <c r="H19" s="96"/>
    </row>
    <row r="20" spans="1:8" ht="15.75" customHeight="1" thickBot="1" x14ac:dyDescent="0.3">
      <c r="A20" s="14" t="s">
        <v>7</v>
      </c>
      <c r="B20" s="4" t="str">
        <f>+IFERROR(VLOOKUP($B$1,trimestres[],2,0),"-")</f>
        <v>Abril</v>
      </c>
      <c r="C20" s="4" t="str">
        <f>+IFERROR(VLOOKUP($B$1,trimestres[],3,0),"-")</f>
        <v>Mayo</v>
      </c>
      <c r="D20" s="4" t="str">
        <f>+IFERROR(VLOOKUP($B$1,trimestres[],4,0),"-")</f>
        <v>Junio</v>
      </c>
      <c r="E20" s="10" t="s">
        <v>16</v>
      </c>
      <c r="F20" s="97"/>
      <c r="G20" s="98"/>
      <c r="H20" s="99"/>
    </row>
    <row r="21" spans="1:8" ht="30" customHeight="1" x14ac:dyDescent="0.25">
      <c r="A21" s="7" t="s">
        <v>4</v>
      </c>
      <c r="B21" s="27">
        <v>22</v>
      </c>
      <c r="C21" s="27">
        <v>52</v>
      </c>
      <c r="D21" s="27">
        <v>72</v>
      </c>
      <c r="E21" s="41">
        <f>+SUM(B21:D21)</f>
        <v>146</v>
      </c>
      <c r="F21" s="97"/>
      <c r="G21" s="98"/>
      <c r="H21" s="99"/>
    </row>
    <row r="22" spans="1:8" ht="30" customHeight="1" x14ac:dyDescent="0.25">
      <c r="A22" s="7" t="s">
        <v>5</v>
      </c>
      <c r="B22" s="28">
        <v>0</v>
      </c>
      <c r="C22" s="28">
        <v>0</v>
      </c>
      <c r="D22" s="28">
        <v>0</v>
      </c>
      <c r="E22" s="42">
        <f>+IF(AND(B22&lt;&gt;"",C22="",D22=""),B22,IF(AND(B22&lt;&gt;"",C22&lt;&gt;"",D22=""),C22,IF(AND(B22&lt;&gt;"",C22&lt;&gt;"",D22&lt;&gt;""),D22,"N/D")))</f>
        <v>0</v>
      </c>
      <c r="F22" s="97"/>
      <c r="G22" s="98"/>
      <c r="H22" s="99"/>
    </row>
    <row r="23" spans="1:8" ht="30" customHeight="1" thickBot="1" x14ac:dyDescent="0.3">
      <c r="A23" s="8" t="s">
        <v>6</v>
      </c>
      <c r="B23" s="29">
        <v>0</v>
      </c>
      <c r="C23" s="29">
        <v>0</v>
      </c>
      <c r="D23" s="29">
        <v>0</v>
      </c>
      <c r="E23" s="43">
        <f>+SUM(B23:D23)</f>
        <v>0</v>
      </c>
      <c r="F23" s="100"/>
      <c r="G23" s="101"/>
      <c r="H23" s="102"/>
    </row>
    <row r="24" spans="1:8" ht="19.5" thickBot="1" x14ac:dyDescent="0.35">
      <c r="A24" s="90" t="s">
        <v>9</v>
      </c>
      <c r="B24" s="91"/>
      <c r="C24" s="91"/>
      <c r="D24" s="91"/>
      <c r="E24" s="92"/>
    </row>
    <row r="25" spans="1:8" ht="45" customHeight="1" thickBot="1" x14ac:dyDescent="0.3">
      <c r="A25" s="79" t="str">
        <f>+"Instituto de Estabilización de Precios
Departamento de Planificación y Desarrollo
Estadísticas de cantidad de talleres realizados "&amp;IF($B$1="","-",$B$1)&amp;" 2021"</f>
        <v>Instituto de Estabilización de Precios
Departamento de Planificación y Desarrollo
Estadísticas de cantidad de talleres realizados Abril-Junio 2021</v>
      </c>
      <c r="B25" s="80"/>
      <c r="C25" s="80"/>
      <c r="D25" s="80"/>
      <c r="E25" s="93"/>
      <c r="H25" s="15"/>
    </row>
    <row r="26" spans="1:8" ht="15.75" thickBot="1" x14ac:dyDescent="0.3">
      <c r="A26" s="5"/>
      <c r="B26" s="106" t="s">
        <v>75</v>
      </c>
      <c r="C26" s="107"/>
      <c r="D26" s="107"/>
      <c r="E26" s="108"/>
    </row>
    <row r="27" spans="1:8" ht="15.75" thickBot="1" x14ac:dyDescent="0.3">
      <c r="A27" s="11" t="s">
        <v>10</v>
      </c>
      <c r="B27" s="4" t="str">
        <f>+IFERROR(VLOOKUP($B$1,trimestres[],2,0),"-")</f>
        <v>Abril</v>
      </c>
      <c r="C27" s="4" t="str">
        <f>+IFERROR(VLOOKUP($B$1,trimestres[],3,0),"-")</f>
        <v>Mayo</v>
      </c>
      <c r="D27" s="4" t="str">
        <f>+IFERROR(VLOOKUP($B$1,trimestres[],4,0),"-")</f>
        <v>Junio</v>
      </c>
      <c r="E27" s="11" t="s">
        <v>16</v>
      </c>
    </row>
    <row r="28" spans="1:8" ht="93" customHeight="1" x14ac:dyDescent="0.25">
      <c r="A28" s="9" t="s">
        <v>69</v>
      </c>
      <c r="B28" s="27">
        <v>0</v>
      </c>
      <c r="C28" s="27">
        <v>0</v>
      </c>
      <c r="D28" s="27">
        <v>1</v>
      </c>
      <c r="E28" s="41">
        <f t="shared" ref="E28:E31" si="2">+SUM(B28:D28)</f>
        <v>1</v>
      </c>
    </row>
    <row r="29" spans="1:8" ht="128.25" customHeight="1" x14ac:dyDescent="0.25">
      <c r="A29" s="9" t="s">
        <v>70</v>
      </c>
      <c r="B29" s="28">
        <v>0</v>
      </c>
      <c r="C29" s="28">
        <v>1</v>
      </c>
      <c r="D29" s="28">
        <v>1</v>
      </c>
      <c r="E29" s="42">
        <f t="shared" si="2"/>
        <v>2</v>
      </c>
    </row>
    <row r="30" spans="1:8" ht="94.5" customHeight="1" x14ac:dyDescent="0.25">
      <c r="A30" s="9" t="s">
        <v>71</v>
      </c>
      <c r="B30" s="28">
        <v>0</v>
      </c>
      <c r="C30" s="28">
        <v>3</v>
      </c>
      <c r="D30" s="28">
        <v>2</v>
      </c>
      <c r="E30" s="42">
        <f t="shared" si="2"/>
        <v>5</v>
      </c>
    </row>
    <row r="31" spans="1:8" ht="82.5" customHeight="1" x14ac:dyDescent="0.25">
      <c r="A31" s="9" t="s">
        <v>72</v>
      </c>
      <c r="B31" s="28">
        <v>0</v>
      </c>
      <c r="C31" s="28">
        <v>1</v>
      </c>
      <c r="D31" s="28">
        <v>0</v>
      </c>
      <c r="E31" s="42">
        <f t="shared" si="2"/>
        <v>1</v>
      </c>
    </row>
    <row r="32" spans="1:8" ht="90" x14ac:dyDescent="0.25">
      <c r="A32" s="9" t="s">
        <v>73</v>
      </c>
      <c r="B32" s="28">
        <v>0</v>
      </c>
      <c r="C32" s="28">
        <v>0</v>
      </c>
      <c r="D32" s="28">
        <v>0</v>
      </c>
      <c r="E32" s="42">
        <f>+SUM(B32:D32)</f>
        <v>0</v>
      </c>
    </row>
    <row r="33" spans="1:5" ht="30" x14ac:dyDescent="0.25">
      <c r="A33" s="9" t="s">
        <v>74</v>
      </c>
      <c r="B33" s="30">
        <v>0</v>
      </c>
      <c r="C33" s="30">
        <v>0</v>
      </c>
      <c r="D33" s="30">
        <v>1</v>
      </c>
      <c r="E33" s="42">
        <f>+SUM(B33:D33)</f>
        <v>1</v>
      </c>
    </row>
    <row r="34" spans="1:5" ht="45" customHeight="1" thickBot="1" x14ac:dyDescent="0.3">
      <c r="A34" s="9" t="s">
        <v>81</v>
      </c>
      <c r="B34" s="29">
        <v>0</v>
      </c>
      <c r="C34" s="29">
        <v>0</v>
      </c>
      <c r="D34" s="29">
        <v>1</v>
      </c>
      <c r="E34" s="44">
        <f>+SUM(B34:D34)</f>
        <v>1</v>
      </c>
    </row>
    <row r="35" spans="1:5" ht="45" customHeight="1" thickBot="1" x14ac:dyDescent="0.3">
      <c r="A35" s="79" t="str">
        <f>+"Instituto de Estabilización de Precios
Departamento de Planificación y Desarrollo
Estadísticas de cantidad de productores y técnicos beneficiados "&amp;IF($B$1="","-",$B$1)&amp;" 2021"</f>
        <v>Instituto de Estabilización de Precios
Departamento de Planificación y Desarrollo
Estadísticas de cantidad de productores y técnicos beneficiados Abril-Junio 2021</v>
      </c>
      <c r="B35" s="80"/>
      <c r="C35" s="80"/>
      <c r="D35" s="80"/>
      <c r="E35" s="93"/>
    </row>
    <row r="36" spans="1:5" ht="15.75" thickBot="1" x14ac:dyDescent="0.3">
      <c r="A36" s="5"/>
      <c r="B36" s="106" t="s">
        <v>76</v>
      </c>
      <c r="C36" s="107"/>
      <c r="D36" s="107"/>
      <c r="E36" s="108"/>
    </row>
    <row r="37" spans="1:5" ht="15.75" thickBot="1" x14ac:dyDescent="0.3">
      <c r="A37" s="11" t="s">
        <v>10</v>
      </c>
      <c r="B37" s="4" t="str">
        <f>+IFERROR(VLOOKUP($B$1,trimestres[],2,0),"-")</f>
        <v>Abril</v>
      </c>
      <c r="C37" s="4" t="str">
        <f>+IFERROR(VLOOKUP($B$1,trimestres[],3,0),"-")</f>
        <v>Mayo</v>
      </c>
      <c r="D37" s="4" t="str">
        <f>+IFERROR(VLOOKUP($B$1,trimestres[],4,0),"-")</f>
        <v>Junio</v>
      </c>
      <c r="E37" s="11" t="s">
        <v>16</v>
      </c>
    </row>
    <row r="38" spans="1:5" ht="90" x14ac:dyDescent="0.25">
      <c r="A38" s="9" t="s">
        <v>69</v>
      </c>
      <c r="B38" s="27">
        <v>0</v>
      </c>
      <c r="C38" s="27">
        <v>0</v>
      </c>
      <c r="D38" s="27">
        <v>20</v>
      </c>
      <c r="E38" s="41">
        <f t="shared" ref="E38:E43" si="3">+SUM(B38:D38)</f>
        <v>20</v>
      </c>
    </row>
    <row r="39" spans="1:5" ht="120" x14ac:dyDescent="0.25">
      <c r="A39" s="9" t="s">
        <v>70</v>
      </c>
      <c r="B39" s="28">
        <v>0</v>
      </c>
      <c r="C39" s="28">
        <v>34</v>
      </c>
      <c r="D39" s="28">
        <v>30</v>
      </c>
      <c r="E39" s="42">
        <f t="shared" si="3"/>
        <v>64</v>
      </c>
    </row>
    <row r="40" spans="1:5" ht="105" x14ac:dyDescent="0.25">
      <c r="A40" s="9" t="s">
        <v>71</v>
      </c>
      <c r="B40" s="28">
        <v>0</v>
      </c>
      <c r="C40" s="28">
        <v>103</v>
      </c>
      <c r="D40" s="28">
        <v>54</v>
      </c>
      <c r="E40" s="42">
        <f t="shared" si="3"/>
        <v>157</v>
      </c>
    </row>
    <row r="41" spans="1:5" ht="75" x14ac:dyDescent="0.25">
      <c r="A41" s="9" t="s">
        <v>72</v>
      </c>
      <c r="B41" s="28">
        <v>0</v>
      </c>
      <c r="C41" s="28">
        <v>30</v>
      </c>
      <c r="D41" s="28">
        <v>0</v>
      </c>
      <c r="E41" s="42">
        <f t="shared" si="3"/>
        <v>30</v>
      </c>
    </row>
    <row r="42" spans="1:5" ht="90" x14ac:dyDescent="0.25">
      <c r="A42" s="9" t="s">
        <v>73</v>
      </c>
      <c r="B42" s="28">
        <v>0</v>
      </c>
      <c r="C42" s="28">
        <v>0</v>
      </c>
      <c r="D42" s="28">
        <v>0</v>
      </c>
      <c r="E42" s="42">
        <f t="shared" si="3"/>
        <v>0</v>
      </c>
    </row>
    <row r="43" spans="1:5" ht="30" x14ac:dyDescent="0.25">
      <c r="A43" s="9" t="s">
        <v>74</v>
      </c>
      <c r="B43" s="30">
        <v>0</v>
      </c>
      <c r="C43" s="30">
        <v>0</v>
      </c>
      <c r="D43" s="30">
        <v>35</v>
      </c>
      <c r="E43" s="45">
        <f t="shared" si="3"/>
        <v>35</v>
      </c>
    </row>
    <row r="44" spans="1:5" ht="30.75" thickBot="1" x14ac:dyDescent="0.3">
      <c r="A44" s="26" t="s">
        <v>81</v>
      </c>
      <c r="B44" s="29">
        <v>0</v>
      </c>
      <c r="C44" s="29">
        <v>0</v>
      </c>
      <c r="D44" s="29">
        <v>20</v>
      </c>
      <c r="E44" s="43">
        <f t="shared" ref="E44" si="4">+SUM(B44:D44)</f>
        <v>20</v>
      </c>
    </row>
  </sheetData>
  <mergeCells count="15">
    <mergeCell ref="A18:H18"/>
    <mergeCell ref="B19:E19"/>
    <mergeCell ref="F19:H23"/>
    <mergeCell ref="B36:E36"/>
    <mergeCell ref="B26:E26"/>
    <mergeCell ref="A25:E25"/>
    <mergeCell ref="A35:E35"/>
    <mergeCell ref="A24:E24"/>
    <mergeCell ref="A4:H4"/>
    <mergeCell ref="F5:H10"/>
    <mergeCell ref="A3:H3"/>
    <mergeCell ref="A11:H11"/>
    <mergeCell ref="F12:H17"/>
    <mergeCell ref="B5:E5"/>
    <mergeCell ref="B12:E12"/>
  </mergeCells>
  <pageMargins left="0.7" right="0.7" top="0.75" bottom="0.75" header="0.3" footer="0.3"/>
  <ignoredErrors>
    <ignoredError sqref="E9 E22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Trimestres!$A$2:$A$5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E89A-1510-4DD9-A15D-795E2B7E02FA}">
  <sheetPr codeName="Hoja11"/>
  <dimension ref="A9:E20"/>
  <sheetViews>
    <sheetView showGridLines="0" zoomScaleNormal="100" workbookViewId="0">
      <pane xSplit="5" ySplit="10" topLeftCell="F11" activePane="bottomRight" state="frozenSplit"/>
      <selection pane="topRight" activeCell="D1" sqref="D1"/>
      <selection pane="bottomLeft" activeCell="A5" sqref="A5"/>
      <selection pane="bottomRight" activeCell="F7" sqref="F7"/>
    </sheetView>
  </sheetViews>
  <sheetFormatPr baseColWidth="10" defaultColWidth="11.5703125" defaultRowHeight="15" x14ac:dyDescent="0.25"/>
  <cols>
    <col min="1" max="5" width="30.7109375" customWidth="1"/>
    <col min="6" max="9" width="22.7109375" customWidth="1"/>
  </cols>
  <sheetData>
    <row r="9" spans="1:5" ht="18" x14ac:dyDescent="0.35">
      <c r="A9" s="116" t="s">
        <v>95</v>
      </c>
      <c r="B9" s="116"/>
      <c r="C9" s="116"/>
      <c r="D9" s="116"/>
      <c r="E9" s="116"/>
    </row>
    <row r="10" spans="1:5" ht="18" thickBot="1" x14ac:dyDescent="0.3">
      <c r="A10" s="57" t="s">
        <v>10</v>
      </c>
      <c r="B10" s="57" t="s">
        <v>58</v>
      </c>
      <c r="C10" s="57" t="s">
        <v>59</v>
      </c>
      <c r="D10" s="57" t="s">
        <v>60</v>
      </c>
      <c r="E10" s="57" t="s">
        <v>16</v>
      </c>
    </row>
    <row r="11" spans="1:5" ht="18" thickBot="1" x14ac:dyDescent="0.3">
      <c r="A11" s="76" t="s">
        <v>16</v>
      </c>
      <c r="B11" s="77">
        <f>SUM(B12:B18)</f>
        <v>0</v>
      </c>
      <c r="C11" s="77">
        <f t="shared" ref="C11:D11" si="0">SUM(C12:C18)</f>
        <v>167</v>
      </c>
      <c r="D11" s="77">
        <f t="shared" si="0"/>
        <v>158</v>
      </c>
      <c r="E11" s="77">
        <f>SUM(B11:D11)</f>
        <v>325</v>
      </c>
    </row>
    <row r="12" spans="1:5" ht="66" x14ac:dyDescent="0.25">
      <c r="A12" s="64" t="s">
        <v>69</v>
      </c>
      <c r="B12" s="65">
        <f>'Servicios Generales'!B38</f>
        <v>0</v>
      </c>
      <c r="C12" s="65">
        <f>'Servicios Generales'!C38</f>
        <v>0</v>
      </c>
      <c r="D12" s="65">
        <f>'Servicios Generales'!D38</f>
        <v>20</v>
      </c>
      <c r="E12" s="66">
        <f t="shared" ref="E12:E15" si="1">+SUM(B12:D12)</f>
        <v>20</v>
      </c>
    </row>
    <row r="13" spans="1:5" ht="99" x14ac:dyDescent="0.25">
      <c r="A13" s="70" t="s">
        <v>70</v>
      </c>
      <c r="B13" s="71">
        <f>'Servicios Generales'!B39</f>
        <v>0</v>
      </c>
      <c r="C13" s="71">
        <f>'Servicios Generales'!C39</f>
        <v>34</v>
      </c>
      <c r="D13" s="71">
        <f>'Servicios Generales'!D39</f>
        <v>30</v>
      </c>
      <c r="E13" s="72">
        <f t="shared" si="1"/>
        <v>64</v>
      </c>
    </row>
    <row r="14" spans="1:5" ht="82.5" x14ac:dyDescent="0.25">
      <c r="A14" s="70" t="s">
        <v>71</v>
      </c>
      <c r="B14" s="71">
        <f>'Servicios Generales'!B40</f>
        <v>0</v>
      </c>
      <c r="C14" s="71">
        <f>'Servicios Generales'!C40</f>
        <v>103</v>
      </c>
      <c r="D14" s="71">
        <v>53</v>
      </c>
      <c r="E14" s="72">
        <f t="shared" si="1"/>
        <v>156</v>
      </c>
    </row>
    <row r="15" spans="1:5" ht="66" x14ac:dyDescent="0.25">
      <c r="A15" s="70" t="s">
        <v>72</v>
      </c>
      <c r="B15" s="71">
        <f>'Servicios Generales'!B41</f>
        <v>0</v>
      </c>
      <c r="C15" s="71">
        <f>'Servicios Generales'!C41</f>
        <v>30</v>
      </c>
      <c r="D15" s="71">
        <f>'Servicios Generales'!D41</f>
        <v>0</v>
      </c>
      <c r="E15" s="72">
        <f t="shared" si="1"/>
        <v>30</v>
      </c>
    </row>
    <row r="16" spans="1:5" ht="82.5" x14ac:dyDescent="0.25">
      <c r="A16" s="70" t="s">
        <v>73</v>
      </c>
      <c r="B16" s="71">
        <f>'Servicios Generales'!B42</f>
        <v>0</v>
      </c>
      <c r="C16" s="71">
        <f>'Servicios Generales'!C42</f>
        <v>0</v>
      </c>
      <c r="D16" s="71">
        <f>'Servicios Generales'!D42</f>
        <v>0</v>
      </c>
      <c r="E16" s="72">
        <f>+SUM(B16:D16)</f>
        <v>0</v>
      </c>
    </row>
    <row r="17" spans="1:5" ht="33" x14ac:dyDescent="0.25">
      <c r="A17" s="70" t="s">
        <v>74</v>
      </c>
      <c r="B17" s="71">
        <f>'Servicios Generales'!B43</f>
        <v>0</v>
      </c>
      <c r="C17" s="71">
        <f>'Servicios Generales'!C43</f>
        <v>0</v>
      </c>
      <c r="D17" s="71">
        <f>'Servicios Generales'!D43</f>
        <v>35</v>
      </c>
      <c r="E17" s="72">
        <f>+SUM(B17:D17)</f>
        <v>35</v>
      </c>
    </row>
    <row r="18" spans="1:5" ht="33.75" thickBot="1" x14ac:dyDescent="0.3">
      <c r="A18" s="78" t="s">
        <v>81</v>
      </c>
      <c r="B18" s="56">
        <f>'Servicios Generales'!B44</f>
        <v>0</v>
      </c>
      <c r="C18" s="56">
        <f>'Servicios Generales'!C44</f>
        <v>0</v>
      </c>
      <c r="D18" s="56">
        <f>'Servicios Generales'!D44</f>
        <v>20</v>
      </c>
      <c r="E18" s="61">
        <f>+SUM(B18:D18)</f>
        <v>20</v>
      </c>
    </row>
    <row r="20" spans="1:5" ht="15.75" x14ac:dyDescent="0.3">
      <c r="A20" s="117" t="s">
        <v>82</v>
      </c>
      <c r="B20" s="117"/>
      <c r="C20" s="117"/>
      <c r="D20" s="117"/>
      <c r="E20" s="117"/>
    </row>
  </sheetData>
  <mergeCells count="2">
    <mergeCell ref="A9:E9"/>
    <mergeCell ref="A20:E2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33"/>
  <sheetViews>
    <sheetView workbookViewId="0"/>
  </sheetViews>
  <sheetFormatPr baseColWidth="10" defaultColWidth="11.5703125" defaultRowHeight="15" x14ac:dyDescent="0.25"/>
  <cols>
    <col min="1" max="1" width="24.28515625" bestFit="1" customWidth="1"/>
    <col min="2" max="2" width="19.140625" bestFit="1" customWidth="1"/>
  </cols>
  <sheetData>
    <row r="1" spans="1:2" x14ac:dyDescent="0.25">
      <c r="A1" t="s">
        <v>15</v>
      </c>
      <c r="B1" t="s">
        <v>14</v>
      </c>
    </row>
    <row r="2" spans="1:2" x14ac:dyDescent="0.25">
      <c r="A2" s="12" t="s">
        <v>77</v>
      </c>
      <c r="B2" s="13" t="s">
        <v>18</v>
      </c>
    </row>
    <row r="3" spans="1:2" x14ac:dyDescent="0.25">
      <c r="A3" s="12" t="s">
        <v>78</v>
      </c>
      <c r="B3" s="13" t="s">
        <v>18</v>
      </c>
    </row>
    <row r="4" spans="1:2" x14ac:dyDescent="0.25">
      <c r="A4" s="12" t="s">
        <v>19</v>
      </c>
      <c r="B4" s="13" t="s">
        <v>22</v>
      </c>
    </row>
    <row r="5" spans="1:2" x14ac:dyDescent="0.25">
      <c r="A5" s="12" t="s">
        <v>45</v>
      </c>
      <c r="B5" s="13" t="s">
        <v>22</v>
      </c>
    </row>
    <row r="6" spans="1:2" x14ac:dyDescent="0.25">
      <c r="A6" s="12" t="s">
        <v>40</v>
      </c>
      <c r="B6" s="13" t="s">
        <v>22</v>
      </c>
    </row>
    <row r="7" spans="1:2" x14ac:dyDescent="0.25">
      <c r="A7" s="12" t="s">
        <v>20</v>
      </c>
      <c r="B7" s="13" t="s">
        <v>22</v>
      </c>
    </row>
    <row r="8" spans="1:2" x14ac:dyDescent="0.25">
      <c r="A8" s="12" t="s">
        <v>41</v>
      </c>
      <c r="B8" s="13" t="s">
        <v>22</v>
      </c>
    </row>
    <row r="9" spans="1:2" x14ac:dyDescent="0.25">
      <c r="A9" s="12" t="s">
        <v>21</v>
      </c>
      <c r="B9" s="13" t="s">
        <v>22</v>
      </c>
    </row>
    <row r="10" spans="1:2" x14ac:dyDescent="0.25">
      <c r="A10" s="12" t="s">
        <v>42</v>
      </c>
      <c r="B10" s="13" t="s">
        <v>22</v>
      </c>
    </row>
    <row r="11" spans="1:2" x14ac:dyDescent="0.25">
      <c r="A11" s="12" t="s">
        <v>43</v>
      </c>
      <c r="B11" s="13" t="s">
        <v>22</v>
      </c>
    </row>
    <row r="12" spans="1:2" x14ac:dyDescent="0.25">
      <c r="A12" s="12" t="s">
        <v>44</v>
      </c>
      <c r="B12" s="13" t="s">
        <v>22</v>
      </c>
    </row>
    <row r="13" spans="1:2" x14ac:dyDescent="0.25">
      <c r="A13" s="12" t="s">
        <v>23</v>
      </c>
      <c r="B13" s="13" t="s">
        <v>30</v>
      </c>
    </row>
    <row r="14" spans="1:2" x14ac:dyDescent="0.25">
      <c r="A14" s="12" t="s">
        <v>24</v>
      </c>
      <c r="B14" s="13" t="s">
        <v>30</v>
      </c>
    </row>
    <row r="15" spans="1:2" x14ac:dyDescent="0.25">
      <c r="A15" s="12" t="s">
        <v>46</v>
      </c>
      <c r="B15" s="13" t="s">
        <v>30</v>
      </c>
    </row>
    <row r="16" spans="1:2" x14ac:dyDescent="0.25">
      <c r="A16" s="12" t="s">
        <v>47</v>
      </c>
      <c r="B16" s="13" t="s">
        <v>30</v>
      </c>
    </row>
    <row r="17" spans="1:2" x14ac:dyDescent="0.25">
      <c r="A17" s="12" t="s">
        <v>25</v>
      </c>
      <c r="B17" s="13" t="s">
        <v>30</v>
      </c>
    </row>
    <row r="18" spans="1:2" x14ac:dyDescent="0.25">
      <c r="A18" s="12" t="s">
        <v>26</v>
      </c>
      <c r="B18" s="13" t="s">
        <v>30</v>
      </c>
    </row>
    <row r="19" spans="1:2" x14ac:dyDescent="0.25">
      <c r="A19" s="12" t="s">
        <v>27</v>
      </c>
      <c r="B19" s="13" t="s">
        <v>30</v>
      </c>
    </row>
    <row r="20" spans="1:2" x14ac:dyDescent="0.25">
      <c r="A20" s="12" t="s">
        <v>48</v>
      </c>
      <c r="B20" s="13" t="s">
        <v>30</v>
      </c>
    </row>
    <row r="21" spans="1:2" x14ac:dyDescent="0.25">
      <c r="A21" s="12" t="s">
        <v>28</v>
      </c>
      <c r="B21" s="13" t="s">
        <v>30</v>
      </c>
    </row>
    <row r="22" spans="1:2" x14ac:dyDescent="0.25">
      <c r="A22" s="12" t="s">
        <v>29</v>
      </c>
      <c r="B22" s="13" t="s">
        <v>30</v>
      </c>
    </row>
    <row r="23" spans="1:2" x14ac:dyDescent="0.25">
      <c r="A23" s="12" t="s">
        <v>31</v>
      </c>
      <c r="B23" s="13" t="s">
        <v>37</v>
      </c>
    </row>
    <row r="24" spans="1:2" x14ac:dyDescent="0.25">
      <c r="A24" s="12" t="s">
        <v>32</v>
      </c>
      <c r="B24" s="13" t="s">
        <v>37</v>
      </c>
    </row>
    <row r="25" spans="1:2" x14ac:dyDescent="0.25">
      <c r="A25" s="12" t="s">
        <v>33</v>
      </c>
      <c r="B25" s="13" t="s">
        <v>37</v>
      </c>
    </row>
    <row r="26" spans="1:2" x14ac:dyDescent="0.25">
      <c r="A26" s="12" t="s">
        <v>34</v>
      </c>
      <c r="B26" s="13" t="s">
        <v>37</v>
      </c>
    </row>
    <row r="27" spans="1:2" x14ac:dyDescent="0.25">
      <c r="A27" s="12" t="s">
        <v>35</v>
      </c>
      <c r="B27" s="13" t="s">
        <v>37</v>
      </c>
    </row>
    <row r="28" spans="1:2" x14ac:dyDescent="0.25">
      <c r="A28" s="12" t="s">
        <v>36</v>
      </c>
      <c r="B28" s="13" t="s">
        <v>37</v>
      </c>
    </row>
    <row r="29" spans="1:2" x14ac:dyDescent="0.25">
      <c r="A29" s="12" t="s">
        <v>38</v>
      </c>
      <c r="B29" s="13" t="s">
        <v>22</v>
      </c>
    </row>
    <row r="30" spans="1:2" x14ac:dyDescent="0.25">
      <c r="A30" s="12" t="s">
        <v>84</v>
      </c>
      <c r="B30" s="13" t="s">
        <v>22</v>
      </c>
    </row>
    <row r="31" spans="1:2" x14ac:dyDescent="0.25">
      <c r="A31" s="12" t="s">
        <v>49</v>
      </c>
      <c r="B31" s="13" t="s">
        <v>22</v>
      </c>
    </row>
    <row r="32" spans="1:2" x14ac:dyDescent="0.25">
      <c r="A32" s="12" t="s">
        <v>39</v>
      </c>
      <c r="B32" s="13" t="s">
        <v>22</v>
      </c>
    </row>
    <row r="33" spans="1:2" x14ac:dyDescent="0.25">
      <c r="A33" s="15" t="s">
        <v>83</v>
      </c>
      <c r="B33" s="22" t="s">
        <v>22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5"/>
  <sheetViews>
    <sheetView workbookViewId="0"/>
  </sheetViews>
  <sheetFormatPr baseColWidth="10" defaultColWidth="11.5703125" defaultRowHeight="15" x14ac:dyDescent="0.25"/>
  <cols>
    <col min="1" max="1" width="18.140625" bestFit="1" customWidth="1"/>
  </cols>
  <sheetData>
    <row r="1" spans="1:4" x14ac:dyDescent="0.25">
      <c r="A1" t="s">
        <v>50</v>
      </c>
      <c r="B1" t="s">
        <v>51</v>
      </c>
      <c r="C1" t="s">
        <v>52</v>
      </c>
      <c r="D1" t="s">
        <v>53</v>
      </c>
    </row>
    <row r="2" spans="1:4" x14ac:dyDescent="0.25">
      <c r="A2" t="s">
        <v>54</v>
      </c>
      <c r="B2" t="s">
        <v>1</v>
      </c>
      <c r="C2" t="s">
        <v>2</v>
      </c>
      <c r="D2" t="s">
        <v>3</v>
      </c>
    </row>
    <row r="3" spans="1:4" x14ac:dyDescent="0.25">
      <c r="A3" t="s">
        <v>55</v>
      </c>
      <c r="B3" t="s">
        <v>58</v>
      </c>
      <c r="C3" t="s">
        <v>59</v>
      </c>
      <c r="D3" t="s">
        <v>60</v>
      </c>
    </row>
    <row r="4" spans="1:4" x14ac:dyDescent="0.25">
      <c r="A4" t="s">
        <v>56</v>
      </c>
      <c r="B4" t="s">
        <v>61</v>
      </c>
      <c r="C4" t="s">
        <v>62</v>
      </c>
      <c r="D4" t="s">
        <v>63</v>
      </c>
    </row>
    <row r="5" spans="1:4" x14ac:dyDescent="0.25">
      <c r="A5" t="s">
        <v>57</v>
      </c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ADBC-C395-4374-A7B5-0456A9E7EEAF}">
  <sheetPr codeName="Hoja5"/>
  <dimension ref="A1:F36"/>
  <sheetViews>
    <sheetView zoomScale="120" zoomScaleNormal="120" workbookViewId="0">
      <selection sqref="A1:F1"/>
    </sheetView>
  </sheetViews>
  <sheetFormatPr baseColWidth="10" defaultColWidth="11.5703125" defaultRowHeight="15" x14ac:dyDescent="0.25"/>
  <cols>
    <col min="1" max="1" width="20.7109375" customWidth="1"/>
    <col min="2" max="2" width="24.28515625" bestFit="1" customWidth="1"/>
    <col min="3" max="6" width="15.7109375" customWidth="1"/>
  </cols>
  <sheetData>
    <row r="1" spans="1:6" ht="45" customHeight="1" thickBot="1" x14ac:dyDescent="0.3">
      <c r="A1" s="109" t="str">
        <f>+"Instituto de Estabilización de Precios
Departamento de Planificación y Desarrollo
Estadísticas de mercados de productores por Provincia "&amp;IF('Servicios Generales'!$B$1="","-",'Servicios Generales'!$B$1)&amp;" 2021"</f>
        <v>Instituto de Estabilización de Precios
Departamento de Planificación y Desarrollo
Estadísticas de mercados de productores por Provincia Abril-Junio 2021</v>
      </c>
      <c r="B1" s="109"/>
      <c r="C1" s="109"/>
      <c r="D1" s="109"/>
      <c r="E1" s="109"/>
      <c r="F1" s="109"/>
    </row>
    <row r="2" spans="1:6" ht="15.75" thickBot="1" x14ac:dyDescent="0.3">
      <c r="A2" s="110" t="s">
        <v>68</v>
      </c>
      <c r="B2" s="111"/>
      <c r="C2" s="112" t="s">
        <v>79</v>
      </c>
      <c r="D2" s="112"/>
      <c r="E2" s="112"/>
      <c r="F2" s="112"/>
    </row>
    <row r="3" spans="1:6" ht="15.75" thickBot="1" x14ac:dyDescent="0.3">
      <c r="A3" s="19" t="s">
        <v>14</v>
      </c>
      <c r="B3" s="19" t="s">
        <v>15</v>
      </c>
      <c r="C3" s="19" t="str">
        <f>+IFERROR(VLOOKUP('Servicios Generales'!$B$1,trimestres[],2,0),"-")</f>
        <v>Abril</v>
      </c>
      <c r="D3" s="19" t="str">
        <f>+IFERROR(VLOOKUP('Servicios Generales'!$B$1,trimestres[],3,0),"-")</f>
        <v>Mayo</v>
      </c>
      <c r="E3" s="19" t="str">
        <f>+IFERROR(VLOOKUP('Servicios Generales'!$B$1,trimestres[],4,0),"-")</f>
        <v>Junio</v>
      </c>
      <c r="F3" s="39" t="s">
        <v>16</v>
      </c>
    </row>
    <row r="4" spans="1:6" x14ac:dyDescent="0.25">
      <c r="A4" s="17" t="str">
        <f>+IFERROR(VLOOKUP('Mercados por provincia'!$B$4:$B$34,Tabla2[],2,0),"-")</f>
        <v>Gran Santo Domingo</v>
      </c>
      <c r="B4" s="23" t="s">
        <v>77</v>
      </c>
      <c r="C4" s="35">
        <v>0</v>
      </c>
      <c r="D4" s="35">
        <v>0</v>
      </c>
      <c r="E4" s="35">
        <v>0</v>
      </c>
      <c r="F4" s="32">
        <f>+SUM('Mercados por provincia'!$C4:$E4)</f>
        <v>0</v>
      </c>
    </row>
    <row r="5" spans="1:6" x14ac:dyDescent="0.25">
      <c r="A5" s="18" t="str">
        <f>+IFERROR(VLOOKUP('Mercados por provincia'!$B$4:$B$34,Tabla2[],2,0),"-")</f>
        <v>Gran Santo Domingo</v>
      </c>
      <c r="B5" s="18" t="s">
        <v>78</v>
      </c>
      <c r="C5" s="36">
        <v>6</v>
      </c>
      <c r="D5" s="36">
        <v>5</v>
      </c>
      <c r="E5" s="36">
        <v>4</v>
      </c>
      <c r="F5" s="33">
        <f>+SUM('Mercados por provincia'!$C5:$E5)</f>
        <v>15</v>
      </c>
    </row>
    <row r="6" spans="1:6" x14ac:dyDescent="0.25">
      <c r="A6" s="17" t="str">
        <f>+IFERROR(VLOOKUP('Mercados por provincia'!$B$4:$B$34,Tabla2[],2,0),"-")</f>
        <v>Región Norte</v>
      </c>
      <c r="B6" s="23" t="s">
        <v>42</v>
      </c>
      <c r="C6" s="35">
        <v>0</v>
      </c>
      <c r="D6" s="35">
        <v>0</v>
      </c>
      <c r="E6" s="35">
        <v>0</v>
      </c>
      <c r="F6" s="32">
        <f>+SUM('Mercados por provincia'!$C6:$E6)</f>
        <v>0</v>
      </c>
    </row>
    <row r="7" spans="1:6" x14ac:dyDescent="0.25">
      <c r="A7" s="18" t="str">
        <f>+IFERROR(VLOOKUP('Mercados por provincia'!$B$4:$B$34,Tabla2[],2,0),"-")</f>
        <v>Región Norte</v>
      </c>
      <c r="B7" s="18" t="s">
        <v>20</v>
      </c>
      <c r="C7" s="36">
        <v>0</v>
      </c>
      <c r="D7" s="38">
        <v>2</v>
      </c>
      <c r="E7" s="36">
        <v>4</v>
      </c>
      <c r="F7" s="33">
        <f>+SUM('Mercados por provincia'!$C7:$E7)</f>
        <v>6</v>
      </c>
    </row>
    <row r="8" spans="1:6" x14ac:dyDescent="0.25">
      <c r="A8" s="17" t="str">
        <f>+IFERROR(VLOOKUP('Mercados por provincia'!$B$4:$B$34,Tabla2[],2,0),"-")</f>
        <v>Región Norte</v>
      </c>
      <c r="B8" s="17" t="s">
        <v>19</v>
      </c>
      <c r="C8" s="35">
        <v>5</v>
      </c>
      <c r="D8" s="35">
        <v>9</v>
      </c>
      <c r="E8" s="35">
        <v>9</v>
      </c>
      <c r="F8" s="32">
        <f>+SUM('Mercados por provincia'!$C8:$E8)</f>
        <v>23</v>
      </c>
    </row>
    <row r="9" spans="1:6" x14ac:dyDescent="0.25">
      <c r="A9" s="18" t="str">
        <f>+IFERROR(VLOOKUP('Mercados por provincia'!$B$4:$B$34,Tabla2[],2,0),"-")</f>
        <v>Región Norte</v>
      </c>
      <c r="B9" s="18" t="s">
        <v>41</v>
      </c>
      <c r="C9" s="36">
        <v>0</v>
      </c>
      <c r="D9" s="36">
        <v>0</v>
      </c>
      <c r="E9" s="36">
        <v>0</v>
      </c>
      <c r="F9" s="33">
        <f>+SUM('Mercados por provincia'!$C9:$E9)</f>
        <v>0</v>
      </c>
    </row>
    <row r="10" spans="1:6" x14ac:dyDescent="0.25">
      <c r="A10" s="17" t="str">
        <f>+IFERROR(VLOOKUP('Mercados por provincia'!$B$4:$B$34,Tabla2[],2,0),"-")</f>
        <v>Región Norte</v>
      </c>
      <c r="B10" s="17" t="s">
        <v>45</v>
      </c>
      <c r="C10" s="35">
        <v>0</v>
      </c>
      <c r="D10" s="35">
        <v>0</v>
      </c>
      <c r="E10" s="35">
        <v>0</v>
      </c>
      <c r="F10" s="32">
        <f>+SUM('Mercados por provincia'!$C10:$E10)</f>
        <v>0</v>
      </c>
    </row>
    <row r="11" spans="1:6" x14ac:dyDescent="0.25">
      <c r="A11" s="18" t="str">
        <f>+IFERROR(VLOOKUP('Mercados por provincia'!$B$4:$B$34,Tabla2[],2,0),"-")</f>
        <v>Región Norte</v>
      </c>
      <c r="B11" s="18" t="s">
        <v>49</v>
      </c>
      <c r="C11" s="36">
        <v>0</v>
      </c>
      <c r="D11" s="36">
        <v>0</v>
      </c>
      <c r="E11" s="36">
        <v>0</v>
      </c>
      <c r="F11" s="33">
        <f>+SUM('Mercados por provincia'!$C11:$E11)</f>
        <v>0</v>
      </c>
    </row>
    <row r="12" spans="1:6" x14ac:dyDescent="0.25">
      <c r="A12" s="17" t="str">
        <f>+IFERROR(VLOOKUP('Mercados por provincia'!$B$4:$B$34,Tabla2[],2,0),"-")</f>
        <v>Región Norte</v>
      </c>
      <c r="B12" s="17" t="s">
        <v>39</v>
      </c>
      <c r="C12" s="35">
        <v>0</v>
      </c>
      <c r="D12" s="35">
        <v>0</v>
      </c>
      <c r="E12" s="35">
        <v>0</v>
      </c>
      <c r="F12" s="32">
        <f>+SUM('Mercados por provincia'!$C12:$E12)</f>
        <v>0</v>
      </c>
    </row>
    <row r="13" spans="1:6" x14ac:dyDescent="0.25">
      <c r="A13" s="18" t="str">
        <f>+IFERROR(VLOOKUP('Mercados por provincia'!$B$4:$B$34,Tabla2[],2,0),"-")</f>
        <v>Región Norte</v>
      </c>
      <c r="B13" s="18" t="s">
        <v>44</v>
      </c>
      <c r="C13" s="36">
        <v>0</v>
      </c>
      <c r="D13" s="38">
        <v>0</v>
      </c>
      <c r="E13" s="36">
        <v>0</v>
      </c>
      <c r="F13" s="33">
        <f>+SUM('Mercados por provincia'!$C13:$E13)</f>
        <v>0</v>
      </c>
    </row>
    <row r="14" spans="1:6" x14ac:dyDescent="0.25">
      <c r="A14" s="17" t="str">
        <f>+IFERROR(VLOOKUP('Mercados por provincia'!$B$4:$B$34,Tabla2[],2,0),"-")</f>
        <v>Región Norte</v>
      </c>
      <c r="B14" s="17" t="s">
        <v>43</v>
      </c>
      <c r="C14" s="35">
        <v>0</v>
      </c>
      <c r="D14" s="35">
        <v>3</v>
      </c>
      <c r="E14" s="35">
        <v>4</v>
      </c>
      <c r="F14" s="32">
        <f>+SUM('Mercados por provincia'!$C14:$E14)</f>
        <v>7</v>
      </c>
    </row>
    <row r="15" spans="1:6" x14ac:dyDescent="0.25">
      <c r="A15" s="18" t="str">
        <f>+IFERROR(VLOOKUP('Mercados por provincia'!$B$4:$B$34,Tabla2[],2,0),"-")</f>
        <v>Región Norte</v>
      </c>
      <c r="B15" s="24" t="s">
        <v>40</v>
      </c>
      <c r="C15" s="36">
        <v>0</v>
      </c>
      <c r="D15" s="38">
        <v>0</v>
      </c>
      <c r="E15" s="36">
        <v>0</v>
      </c>
      <c r="F15" s="33">
        <f>+SUM('Mercados por provincia'!$C15:$E15)</f>
        <v>0</v>
      </c>
    </row>
    <row r="16" spans="1:6" x14ac:dyDescent="0.25">
      <c r="A16" s="17" t="str">
        <f>+IFERROR(VLOOKUP('Mercados por provincia'!$B$4:$B$34,Tabla2[],2,0),"-")</f>
        <v>Región Norte</v>
      </c>
      <c r="B16" s="23" t="s">
        <v>83</v>
      </c>
      <c r="C16" s="35">
        <v>0</v>
      </c>
      <c r="D16" s="35">
        <v>0</v>
      </c>
      <c r="E16" s="35">
        <v>0</v>
      </c>
      <c r="F16" s="32">
        <f>+SUM('Mercados por provincia'!$C16:$E16)</f>
        <v>0</v>
      </c>
    </row>
    <row r="17" spans="1:6" x14ac:dyDescent="0.25">
      <c r="A17" s="18" t="str">
        <f>+IFERROR(VLOOKUP('Mercados por provincia'!$B$4:$B$34,Tabla2[],2,0),"-")</f>
        <v>Región Norte</v>
      </c>
      <c r="B17" s="18" t="s">
        <v>21</v>
      </c>
      <c r="C17" s="36">
        <v>0</v>
      </c>
      <c r="D17" s="38">
        <v>0</v>
      </c>
      <c r="E17" s="36">
        <v>0</v>
      </c>
      <c r="F17" s="33">
        <f>+SUM('Mercados por provincia'!$C17:$E17)</f>
        <v>0</v>
      </c>
    </row>
    <row r="18" spans="1:6" x14ac:dyDescent="0.25">
      <c r="A18" s="17" t="str">
        <f>+IFERROR(VLOOKUP('Mercados por provincia'!$B$4:$B$34,Tabla2[],2,0),"-")</f>
        <v>Región Norte</v>
      </c>
      <c r="B18" s="23" t="s">
        <v>38</v>
      </c>
      <c r="C18" s="35">
        <v>0</v>
      </c>
      <c r="D18" s="35">
        <v>0</v>
      </c>
      <c r="E18" s="35">
        <v>0</v>
      </c>
      <c r="F18" s="32">
        <f>+SUM('Mercados por provincia'!$C18:$E18)</f>
        <v>0</v>
      </c>
    </row>
    <row r="19" spans="1:6" x14ac:dyDescent="0.25">
      <c r="A19" s="18" t="str">
        <f>+IFERROR(VLOOKUP('Mercados por provincia'!$B$4:$B$34,Tabla2[],2,0),"-")</f>
        <v>Región Norte</v>
      </c>
      <c r="B19" s="18" t="s">
        <v>84</v>
      </c>
      <c r="C19" s="36">
        <v>0</v>
      </c>
      <c r="D19" s="38">
        <v>0</v>
      </c>
      <c r="E19" s="36">
        <v>2</v>
      </c>
      <c r="F19" s="33">
        <f>+SUM('Mercados por provincia'!$C19:$E19)</f>
        <v>2</v>
      </c>
    </row>
    <row r="20" spans="1:6" x14ac:dyDescent="0.25">
      <c r="A20" s="17" t="str">
        <f>+IFERROR(VLOOKUP('Mercados por provincia'!$B$4:$B$34,Tabla2[],2,0),"-")</f>
        <v>Región Sur</v>
      </c>
      <c r="B20" s="17" t="s">
        <v>24</v>
      </c>
      <c r="C20" s="35">
        <v>0</v>
      </c>
      <c r="D20" s="35">
        <v>0</v>
      </c>
      <c r="E20" s="35">
        <v>0</v>
      </c>
      <c r="F20" s="32">
        <f>+SUM('Mercados por provincia'!$C20:$E20)</f>
        <v>0</v>
      </c>
    </row>
    <row r="21" spans="1:6" x14ac:dyDescent="0.25">
      <c r="A21" s="18" t="str">
        <f>+IFERROR(VLOOKUP('Mercados por provincia'!$B$4:$B$34,Tabla2[],2,0),"-")</f>
        <v>Región Sur</v>
      </c>
      <c r="B21" s="18" t="s">
        <v>47</v>
      </c>
      <c r="C21" s="36">
        <v>5</v>
      </c>
      <c r="D21" s="38">
        <v>9</v>
      </c>
      <c r="E21" s="36">
        <v>9</v>
      </c>
      <c r="F21" s="33">
        <f>+SUM('Mercados por provincia'!$C21:$E21)</f>
        <v>23</v>
      </c>
    </row>
    <row r="22" spans="1:6" x14ac:dyDescent="0.25">
      <c r="A22" s="17" t="str">
        <f>+IFERROR(VLOOKUP('Mercados por provincia'!$B$4:$B$34,Tabla2[],2,0),"-")</f>
        <v>Región Sur</v>
      </c>
      <c r="B22" s="17" t="s">
        <v>23</v>
      </c>
      <c r="C22" s="35">
        <v>6</v>
      </c>
      <c r="D22" s="35">
        <v>9</v>
      </c>
      <c r="E22" s="35">
        <v>9</v>
      </c>
      <c r="F22" s="32">
        <f>+SUM('Mercados por provincia'!$C22:$E22)</f>
        <v>24</v>
      </c>
    </row>
    <row r="23" spans="1:6" x14ac:dyDescent="0.25">
      <c r="A23" s="18" t="str">
        <f>+IFERROR(VLOOKUP('Mercados por provincia'!$B$4:$B$34,Tabla2[],2,0),"-")</f>
        <v>Región Sur</v>
      </c>
      <c r="B23" s="18" t="s">
        <v>25</v>
      </c>
      <c r="C23" s="36">
        <v>0</v>
      </c>
      <c r="D23" s="38">
        <v>0</v>
      </c>
      <c r="E23" s="36">
        <v>0</v>
      </c>
      <c r="F23" s="33">
        <f>+SUM('Mercados por provincia'!$C23:$E23)</f>
        <v>0</v>
      </c>
    </row>
    <row r="24" spans="1:6" x14ac:dyDescent="0.25">
      <c r="A24" s="17" t="str">
        <f>+IFERROR(VLOOKUP('Mercados por provincia'!$B$4:$B$34,Tabla2[],2,0),"-")</f>
        <v>Región Sur</v>
      </c>
      <c r="B24" s="23" t="s">
        <v>26</v>
      </c>
      <c r="C24" s="35">
        <v>1</v>
      </c>
      <c r="D24" s="35">
        <v>6</v>
      </c>
      <c r="E24" s="35">
        <v>4</v>
      </c>
      <c r="F24" s="32">
        <f>+SUM('Mercados por provincia'!$C24:$E24)</f>
        <v>11</v>
      </c>
    </row>
    <row r="25" spans="1:6" x14ac:dyDescent="0.25">
      <c r="A25" s="18" t="str">
        <f>+IFERROR(VLOOKUP('Mercados por provincia'!$B$4:$B$34,Tabla2[],2,0),"-")</f>
        <v>Región Sur</v>
      </c>
      <c r="B25" s="18" t="s">
        <v>28</v>
      </c>
      <c r="C25" s="36">
        <v>0</v>
      </c>
      <c r="D25" s="38">
        <v>0</v>
      </c>
      <c r="E25" s="36">
        <v>0</v>
      </c>
      <c r="F25" s="33">
        <f>+SUM('Mercados por provincia'!$C25:$E25)</f>
        <v>0</v>
      </c>
    </row>
    <row r="26" spans="1:6" x14ac:dyDescent="0.25">
      <c r="A26" s="17" t="str">
        <f>+IFERROR(VLOOKUP('Mercados por provincia'!$B$4:$B$34,Tabla2[],2,0),"-")</f>
        <v>Región Sur</v>
      </c>
      <c r="B26" s="17" t="s">
        <v>48</v>
      </c>
      <c r="C26" s="35">
        <v>0</v>
      </c>
      <c r="D26" s="35">
        <v>0</v>
      </c>
      <c r="E26" s="35">
        <v>0</v>
      </c>
      <c r="F26" s="32">
        <f>+SUM('Mercados por provincia'!$C26:$E26)</f>
        <v>0</v>
      </c>
    </row>
    <row r="27" spans="1:6" x14ac:dyDescent="0.25">
      <c r="A27" s="18" t="str">
        <f>+IFERROR(VLOOKUP('Mercados por provincia'!$B$4:$B$34,Tabla2[],2,0),"-")</f>
        <v>Región Sur</v>
      </c>
      <c r="B27" s="24" t="s">
        <v>27</v>
      </c>
      <c r="C27" s="36">
        <v>0</v>
      </c>
      <c r="D27" s="38">
        <v>0</v>
      </c>
      <c r="E27" s="36">
        <v>0</v>
      </c>
      <c r="F27" s="33">
        <f>+SUM('Mercados por provincia'!$C27:$E27)</f>
        <v>0</v>
      </c>
    </row>
    <row r="28" spans="1:6" x14ac:dyDescent="0.25">
      <c r="A28" s="17" t="str">
        <f>+IFERROR(VLOOKUP('Mercados por provincia'!$B$4:$B$34,Tabla2[],2,0),"-")</f>
        <v>Región Sur</v>
      </c>
      <c r="B28" s="17" t="s">
        <v>46</v>
      </c>
      <c r="C28" s="35">
        <v>6</v>
      </c>
      <c r="D28" s="35">
        <v>9</v>
      </c>
      <c r="E28" s="35">
        <v>9</v>
      </c>
      <c r="F28" s="32">
        <f>+SUM('Mercados por provincia'!$C28:$E28)</f>
        <v>24</v>
      </c>
    </row>
    <row r="29" spans="1:6" x14ac:dyDescent="0.25">
      <c r="A29" s="18" t="str">
        <f>+IFERROR(VLOOKUP('Mercados por provincia'!$B$4:$B$34,Tabla2[],2,0),"-")</f>
        <v>Región Sur</v>
      </c>
      <c r="B29" s="18" t="s">
        <v>29</v>
      </c>
      <c r="C29" s="36">
        <v>0</v>
      </c>
      <c r="D29" s="38">
        <v>0</v>
      </c>
      <c r="E29" s="36">
        <v>0</v>
      </c>
      <c r="F29" s="33">
        <f>+SUM('Mercados por provincia'!$C29:$E29)</f>
        <v>0</v>
      </c>
    </row>
    <row r="30" spans="1:6" x14ac:dyDescent="0.25">
      <c r="A30" s="17" t="str">
        <f>+IFERROR(VLOOKUP('Mercados por provincia'!$B$4:$B$34,Tabla2[],2,0),"-")</f>
        <v>Región Este</v>
      </c>
      <c r="B30" s="17" t="s">
        <v>35</v>
      </c>
      <c r="C30" s="35">
        <v>0</v>
      </c>
      <c r="D30" s="35">
        <v>0</v>
      </c>
      <c r="E30" s="35">
        <v>0</v>
      </c>
      <c r="F30" s="32">
        <f>+SUM('Mercados por provincia'!$C30:$E30)</f>
        <v>0</v>
      </c>
    </row>
    <row r="31" spans="1:6" x14ac:dyDescent="0.25">
      <c r="A31" s="18" t="str">
        <f>+IFERROR(VLOOKUP('Mercados por provincia'!$B$4:$B$34,Tabla2[],2,0),"-")</f>
        <v>Región Este</v>
      </c>
      <c r="B31" s="18" t="s">
        <v>31</v>
      </c>
      <c r="C31" s="36">
        <v>1</v>
      </c>
      <c r="D31" s="38">
        <v>2</v>
      </c>
      <c r="E31" s="36">
        <v>5</v>
      </c>
      <c r="F31" s="33">
        <f>+SUM('Mercados por provincia'!$C31:$E31)</f>
        <v>8</v>
      </c>
    </row>
    <row r="32" spans="1:6" x14ac:dyDescent="0.25">
      <c r="A32" s="17" t="str">
        <f>+IFERROR(VLOOKUP('Mercados por provincia'!$B$4:$B$34,Tabla2[],2,0),"-")</f>
        <v>Región Este</v>
      </c>
      <c r="B32" s="17" t="s">
        <v>32</v>
      </c>
      <c r="C32" s="35">
        <v>6</v>
      </c>
      <c r="D32" s="35">
        <v>9</v>
      </c>
      <c r="E32" s="35">
        <v>9</v>
      </c>
      <c r="F32" s="32">
        <f>+SUM('Mercados por provincia'!$C32:$E32)</f>
        <v>24</v>
      </c>
    </row>
    <row r="33" spans="1:6" x14ac:dyDescent="0.25">
      <c r="A33" s="18" t="str">
        <f>+IFERROR(VLOOKUP('Mercados por provincia'!$B$4:$B$34,Tabla2[],2,0),"-")</f>
        <v>Región Este</v>
      </c>
      <c r="B33" s="18" t="s">
        <v>36</v>
      </c>
      <c r="C33" s="36">
        <v>0</v>
      </c>
      <c r="D33" s="38">
        <v>0</v>
      </c>
      <c r="E33" s="36">
        <v>0</v>
      </c>
      <c r="F33" s="33">
        <f>+SUM('Mercados por provincia'!$C33:$E33)</f>
        <v>0</v>
      </c>
    </row>
    <row r="34" spans="1:6" x14ac:dyDescent="0.25">
      <c r="A34" s="17" t="str">
        <f>+IFERROR(VLOOKUP('Mercados por provincia'!$B$4:$B$34,Tabla2[],2,0),"-")</f>
        <v>Región Este</v>
      </c>
      <c r="B34" s="23" t="s">
        <v>33</v>
      </c>
      <c r="C34" s="35">
        <v>0</v>
      </c>
      <c r="D34" s="35">
        <v>0</v>
      </c>
      <c r="E34" s="35">
        <v>0</v>
      </c>
      <c r="F34" s="32">
        <f>+SUM('Mercados por provincia'!$C34:$E34)</f>
        <v>0</v>
      </c>
    </row>
    <row r="35" spans="1:6" ht="15.75" thickBot="1" x14ac:dyDescent="0.3">
      <c r="A35" s="17" t="str">
        <f>+IFERROR(VLOOKUP('Mercados por provincia'!$B$4:$B$35,Tabla2[],2,0),"-")</f>
        <v>Región Este</v>
      </c>
      <c r="B35" s="25" t="s">
        <v>34</v>
      </c>
      <c r="C35" s="37">
        <v>0</v>
      </c>
      <c r="D35" s="37">
        <v>0</v>
      </c>
      <c r="E35" s="37">
        <v>2</v>
      </c>
      <c r="F35" s="33">
        <f>+SUM('Mercados por provincia'!$C35:$E35)</f>
        <v>2</v>
      </c>
    </row>
    <row r="36" spans="1:6" ht="15.75" thickBot="1" x14ac:dyDescent="0.3">
      <c r="A36" s="113" t="s">
        <v>67</v>
      </c>
      <c r="B36" s="114"/>
      <c r="C36" s="34">
        <f>+SUM(C4:C35)</f>
        <v>36</v>
      </c>
      <c r="D36" s="34">
        <f>+SUM(D4:D35)</f>
        <v>63</v>
      </c>
      <c r="E36" s="34">
        <f>+SUM(E4:E35)</f>
        <v>70</v>
      </c>
      <c r="F36" s="40">
        <f>+SUM(F4:F35)</f>
        <v>169</v>
      </c>
    </row>
  </sheetData>
  <autoFilter ref="A3:F36" xr:uid="{00000000-0001-0000-0100-000000000000}"/>
  <mergeCells count="4">
    <mergeCell ref="A1:F1"/>
    <mergeCell ref="A2:B2"/>
    <mergeCell ref="C2:F2"/>
    <mergeCell ref="A36:B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36"/>
  <sheetViews>
    <sheetView zoomScale="120" zoomScaleNormal="120" workbookViewId="0">
      <selection sqref="A1:F1"/>
    </sheetView>
  </sheetViews>
  <sheetFormatPr baseColWidth="10" defaultColWidth="11.5703125" defaultRowHeight="15" x14ac:dyDescent="0.25"/>
  <cols>
    <col min="1" max="1" width="20.7109375" customWidth="1"/>
    <col min="2" max="2" width="24.28515625" bestFit="1" customWidth="1"/>
    <col min="3" max="6" width="15.7109375" customWidth="1"/>
  </cols>
  <sheetData>
    <row r="1" spans="1:6" ht="45" customHeight="1" thickBot="1" x14ac:dyDescent="0.3">
      <c r="A1" s="109" t="str">
        <f>+"Instituto de Estabilización de Precios
Departamento de Planificación y Desarrollo
Estadísticas de bodegas móviles por Provincia "&amp;IF('Servicios Generales'!$B$1="","-",'Servicios Generales'!$B$1)&amp;" 2021"</f>
        <v>Instituto de Estabilización de Precios
Departamento de Planificación y Desarrollo
Estadísticas de bodegas móviles por Provincia Abril-Junio 2021</v>
      </c>
      <c r="B1" s="109"/>
      <c r="C1" s="109"/>
      <c r="D1" s="109"/>
      <c r="E1" s="109"/>
      <c r="F1" s="109"/>
    </row>
    <row r="2" spans="1:6" ht="15.75" thickBot="1" x14ac:dyDescent="0.3">
      <c r="A2" s="110" t="s">
        <v>68</v>
      </c>
      <c r="B2" s="111"/>
      <c r="C2" s="112" t="s">
        <v>17</v>
      </c>
      <c r="D2" s="112"/>
      <c r="E2" s="112"/>
      <c r="F2" s="112"/>
    </row>
    <row r="3" spans="1:6" ht="15.75" thickBot="1" x14ac:dyDescent="0.3">
      <c r="A3" s="19" t="s">
        <v>14</v>
      </c>
      <c r="B3" s="19" t="s">
        <v>15</v>
      </c>
      <c r="C3" s="19" t="str">
        <f>+IFERROR(VLOOKUP('Servicios Generales'!$B$1,trimestres[],2,0),"-")</f>
        <v>Abril</v>
      </c>
      <c r="D3" s="19" t="str">
        <f>+IFERROR(VLOOKUP('Servicios Generales'!$B$1,trimestres[],3,0),"-")</f>
        <v>Mayo</v>
      </c>
      <c r="E3" s="19" t="str">
        <f>+IFERROR(VLOOKUP('Servicios Generales'!$B$1,trimestres[],4,0),"-")</f>
        <v>Junio</v>
      </c>
      <c r="F3" s="20" t="s">
        <v>16</v>
      </c>
    </row>
    <row r="4" spans="1:6" x14ac:dyDescent="0.25">
      <c r="A4" s="17" t="str">
        <f>+IFERROR(VLOOKUP('Bodegas por provincia'!$B$4:$B$34,Tabla2[],2,0),"-")</f>
        <v>Gran Santo Domingo</v>
      </c>
      <c r="B4" s="23" t="s">
        <v>77</v>
      </c>
      <c r="C4" s="35">
        <v>94</v>
      </c>
      <c r="D4" s="35">
        <v>58</v>
      </c>
      <c r="E4" s="35">
        <v>144</v>
      </c>
      <c r="F4" s="32">
        <f>+SUM('Bodegas por provincia'!$C4:$E4)</f>
        <v>296</v>
      </c>
    </row>
    <row r="5" spans="1:6" x14ac:dyDescent="0.25">
      <c r="A5" s="18" t="str">
        <f>+IFERROR(VLOOKUP('Bodegas por provincia'!$B$4:$B$34,Tabla2[],2,0),"-")</f>
        <v>Gran Santo Domingo</v>
      </c>
      <c r="B5" s="18" t="s">
        <v>78</v>
      </c>
      <c r="C5" s="36">
        <v>111</v>
      </c>
      <c r="D5" s="36">
        <v>158</v>
      </c>
      <c r="E5" s="36">
        <v>269</v>
      </c>
      <c r="F5" s="33">
        <f>+SUM('Bodegas por provincia'!$C5:$E5)</f>
        <v>538</v>
      </c>
    </row>
    <row r="6" spans="1:6" x14ac:dyDescent="0.25">
      <c r="A6" s="17" t="str">
        <f>+IFERROR(VLOOKUP('Bodegas por provincia'!$B$4:$B$34,Tabla2[],2,0),"-")</f>
        <v>Región Norte</v>
      </c>
      <c r="B6" s="23" t="s">
        <v>42</v>
      </c>
      <c r="C6" s="35">
        <v>0</v>
      </c>
      <c r="D6" s="35">
        <v>0</v>
      </c>
      <c r="E6" s="35">
        <v>11</v>
      </c>
      <c r="F6" s="32">
        <f>+SUM('Bodegas por provincia'!$C6:$E6)</f>
        <v>11</v>
      </c>
    </row>
    <row r="7" spans="1:6" x14ac:dyDescent="0.25">
      <c r="A7" s="18" t="str">
        <f>+IFERROR(VLOOKUP('Bodegas por provincia'!$B$4:$B$34,Tabla2[],2,0),"-")</f>
        <v>Región Norte</v>
      </c>
      <c r="B7" s="18" t="s">
        <v>20</v>
      </c>
      <c r="C7" s="36">
        <v>0</v>
      </c>
      <c r="D7" s="38">
        <v>0</v>
      </c>
      <c r="E7" s="36">
        <v>15</v>
      </c>
      <c r="F7" s="33">
        <f>+SUM('Bodegas por provincia'!$C7:$E7)</f>
        <v>15</v>
      </c>
    </row>
    <row r="8" spans="1:6" x14ac:dyDescent="0.25">
      <c r="A8" s="17" t="str">
        <f>+IFERROR(VLOOKUP('Bodegas por provincia'!$B$4:$B$34,Tabla2[],2,0),"-")</f>
        <v>Región Norte</v>
      </c>
      <c r="B8" s="17" t="s">
        <v>19</v>
      </c>
      <c r="C8" s="35">
        <v>0</v>
      </c>
      <c r="D8" s="35">
        <v>6</v>
      </c>
      <c r="E8" s="35">
        <v>8</v>
      </c>
      <c r="F8" s="32">
        <f>+SUM('Bodegas por provincia'!$C8:$E8)</f>
        <v>14</v>
      </c>
    </row>
    <row r="9" spans="1:6" x14ac:dyDescent="0.25">
      <c r="A9" s="18" t="str">
        <f>+IFERROR(VLOOKUP('Bodegas por provincia'!$B$4:$B$34,Tabla2[],2,0),"-")</f>
        <v>Región Norte</v>
      </c>
      <c r="B9" s="18" t="s">
        <v>41</v>
      </c>
      <c r="C9" s="36">
        <v>10</v>
      </c>
      <c r="D9" s="36">
        <v>19</v>
      </c>
      <c r="E9" s="36">
        <v>5</v>
      </c>
      <c r="F9" s="33">
        <f>+SUM('Bodegas por provincia'!$C9:$E9)</f>
        <v>34</v>
      </c>
    </row>
    <row r="10" spans="1:6" x14ac:dyDescent="0.25">
      <c r="A10" s="17" t="str">
        <f>+IFERROR(VLOOKUP('Bodegas por provincia'!$B$4:$B$34,Tabla2[],2,0),"-")</f>
        <v>Región Norte</v>
      </c>
      <c r="B10" s="17" t="s">
        <v>45</v>
      </c>
      <c r="C10" s="35">
        <v>10</v>
      </c>
      <c r="D10" s="35">
        <v>0</v>
      </c>
      <c r="E10" s="35">
        <v>15</v>
      </c>
      <c r="F10" s="32">
        <f>+SUM('Bodegas por provincia'!$C10:$E10)</f>
        <v>25</v>
      </c>
    </row>
    <row r="11" spans="1:6" x14ac:dyDescent="0.25">
      <c r="A11" s="18" t="str">
        <f>+IFERROR(VLOOKUP('Bodegas por provincia'!$B$4:$B$34,Tabla2[],2,0),"-")</f>
        <v>Región Norte</v>
      </c>
      <c r="B11" s="18" t="s">
        <v>49</v>
      </c>
      <c r="C11" s="36">
        <v>0</v>
      </c>
      <c r="D11" s="36">
        <v>5</v>
      </c>
      <c r="E11" s="36">
        <v>16</v>
      </c>
      <c r="F11" s="33">
        <f>+SUM('Bodegas por provincia'!$C11:$E11)</f>
        <v>21</v>
      </c>
    </row>
    <row r="12" spans="1:6" x14ac:dyDescent="0.25">
      <c r="A12" s="17" t="str">
        <f>+IFERROR(VLOOKUP('Bodegas por provincia'!$B$4:$B$34,Tabla2[],2,0),"-")</f>
        <v>Región Norte</v>
      </c>
      <c r="B12" s="17" t="s">
        <v>39</v>
      </c>
      <c r="C12" s="35">
        <v>0</v>
      </c>
      <c r="D12" s="35">
        <v>0</v>
      </c>
      <c r="E12" s="35">
        <v>0</v>
      </c>
      <c r="F12" s="32">
        <f>+SUM('Bodegas por provincia'!$C12:$E12)</f>
        <v>0</v>
      </c>
    </row>
    <row r="13" spans="1:6" x14ac:dyDescent="0.25">
      <c r="A13" s="18" t="str">
        <f>+IFERROR(VLOOKUP('Bodegas por provincia'!$B$4:$B$34,Tabla2[],2,0),"-")</f>
        <v>Región Norte</v>
      </c>
      <c r="B13" s="18" t="s">
        <v>44</v>
      </c>
      <c r="C13" s="36">
        <v>0</v>
      </c>
      <c r="D13" s="38">
        <v>0</v>
      </c>
      <c r="E13" s="36">
        <v>5</v>
      </c>
      <c r="F13" s="33">
        <f>+SUM('Bodegas por provincia'!$C13:$E13)</f>
        <v>5</v>
      </c>
    </row>
    <row r="14" spans="1:6" x14ac:dyDescent="0.25">
      <c r="A14" s="17" t="str">
        <f>+IFERROR(VLOOKUP('Bodegas por provincia'!$B$4:$B$34,Tabla2[],2,0),"-")</f>
        <v>Región Norte</v>
      </c>
      <c r="B14" s="17" t="s">
        <v>43</v>
      </c>
      <c r="C14" s="35">
        <v>0</v>
      </c>
      <c r="D14" s="35">
        <v>0</v>
      </c>
      <c r="E14" s="35">
        <v>16</v>
      </c>
      <c r="F14" s="32">
        <f>+SUM('Bodegas por provincia'!$C14:$E14)</f>
        <v>16</v>
      </c>
    </row>
    <row r="15" spans="1:6" x14ac:dyDescent="0.25">
      <c r="A15" s="18" t="str">
        <f>+IFERROR(VLOOKUP('Bodegas por provincia'!$B$4:$B$34,Tabla2[],2,0),"-")</f>
        <v>Región Norte</v>
      </c>
      <c r="B15" s="24" t="s">
        <v>40</v>
      </c>
      <c r="C15" s="36">
        <v>0</v>
      </c>
      <c r="D15" s="38">
        <v>0</v>
      </c>
      <c r="E15" s="36">
        <v>0</v>
      </c>
      <c r="F15" s="33">
        <f>+SUM('Bodegas por provincia'!$C15:$E15)</f>
        <v>0</v>
      </c>
    </row>
    <row r="16" spans="1:6" x14ac:dyDescent="0.25">
      <c r="A16" s="17" t="str">
        <f>+IFERROR(VLOOKUP('Bodegas por provincia'!$B$4:$B$34,Tabla2[],2,0),"-")</f>
        <v>Región Norte</v>
      </c>
      <c r="B16" s="23" t="s">
        <v>83</v>
      </c>
      <c r="C16" s="35">
        <v>0</v>
      </c>
      <c r="D16" s="35">
        <v>0</v>
      </c>
      <c r="E16" s="35">
        <v>0</v>
      </c>
      <c r="F16" s="32">
        <f>+SUM('Bodegas por provincia'!$C16:$E16)</f>
        <v>0</v>
      </c>
    </row>
    <row r="17" spans="1:6" x14ac:dyDescent="0.25">
      <c r="A17" s="18" t="str">
        <f>+IFERROR(VLOOKUP('Bodegas por provincia'!$B$4:$B$34,Tabla2[],2,0),"-")</f>
        <v>Región Norte</v>
      </c>
      <c r="B17" s="18" t="s">
        <v>21</v>
      </c>
      <c r="C17" s="36">
        <v>0</v>
      </c>
      <c r="D17" s="38">
        <v>0</v>
      </c>
      <c r="E17" s="36">
        <v>10</v>
      </c>
      <c r="F17" s="33">
        <f>+SUM('Bodegas por provincia'!$C17:$E17)</f>
        <v>10</v>
      </c>
    </row>
    <row r="18" spans="1:6" x14ac:dyDescent="0.25">
      <c r="A18" s="17" t="str">
        <f>+IFERROR(VLOOKUP('Bodegas por provincia'!$B$4:$B$34,Tabla2[],2,0),"-")</f>
        <v>Región Norte</v>
      </c>
      <c r="B18" s="23" t="s">
        <v>38</v>
      </c>
      <c r="C18" s="35">
        <v>0</v>
      </c>
      <c r="D18" s="35">
        <v>0</v>
      </c>
      <c r="E18" s="35">
        <v>0</v>
      </c>
      <c r="F18" s="32">
        <f>+SUM('Bodegas por provincia'!$C18:$E18)</f>
        <v>0</v>
      </c>
    </row>
    <row r="19" spans="1:6" x14ac:dyDescent="0.25">
      <c r="A19" s="18" t="str">
        <f>+IFERROR(VLOOKUP('Bodegas por provincia'!$B$4:$B$34,Tabla2[],2,0),"-")</f>
        <v>Región Norte</v>
      </c>
      <c r="B19" s="18" t="s">
        <v>84</v>
      </c>
      <c r="C19" s="36">
        <v>0</v>
      </c>
      <c r="D19" s="38">
        <v>0</v>
      </c>
      <c r="E19" s="36">
        <v>0</v>
      </c>
      <c r="F19" s="33">
        <f>+SUM('Bodegas por provincia'!$C19:$E19)</f>
        <v>0</v>
      </c>
    </row>
    <row r="20" spans="1:6" x14ac:dyDescent="0.25">
      <c r="A20" s="17" t="str">
        <f>+IFERROR(VLOOKUP('Bodegas por provincia'!$B$4:$B$34,Tabla2[],2,0),"-")</f>
        <v>Región Sur</v>
      </c>
      <c r="B20" s="17" t="s">
        <v>24</v>
      </c>
      <c r="C20" s="35">
        <v>2</v>
      </c>
      <c r="D20" s="35">
        <v>5</v>
      </c>
      <c r="E20" s="35">
        <v>6</v>
      </c>
      <c r="F20" s="32">
        <f>+SUM('Bodegas por provincia'!$C20:$E20)</f>
        <v>13</v>
      </c>
    </row>
    <row r="21" spans="1:6" x14ac:dyDescent="0.25">
      <c r="A21" s="18" t="str">
        <f>+IFERROR(VLOOKUP('Bodegas por provincia'!$B$4:$B$34,Tabla2[],2,0),"-")</f>
        <v>Región Sur</v>
      </c>
      <c r="B21" s="18" t="s">
        <v>47</v>
      </c>
      <c r="C21" s="36">
        <v>0</v>
      </c>
      <c r="D21" s="38">
        <v>0</v>
      </c>
      <c r="E21" s="36">
        <v>6</v>
      </c>
      <c r="F21" s="33">
        <f>+SUM('Bodegas por provincia'!$C21:$E21)</f>
        <v>6</v>
      </c>
    </row>
    <row r="22" spans="1:6" x14ac:dyDescent="0.25">
      <c r="A22" s="17" t="str">
        <f>+IFERROR(VLOOKUP('Bodegas por provincia'!$B$4:$B$34,Tabla2[],2,0),"-")</f>
        <v>Región Sur</v>
      </c>
      <c r="B22" s="17" t="s">
        <v>23</v>
      </c>
      <c r="C22" s="35">
        <v>0</v>
      </c>
      <c r="D22" s="35">
        <v>1</v>
      </c>
      <c r="E22" s="35">
        <v>5</v>
      </c>
      <c r="F22" s="32">
        <f>+SUM('Bodegas por provincia'!$C22:$E22)</f>
        <v>6</v>
      </c>
    </row>
    <row r="23" spans="1:6" x14ac:dyDescent="0.25">
      <c r="A23" s="18" t="str">
        <f>+IFERROR(VLOOKUP('Bodegas por provincia'!$B$4:$B$34,Tabla2[],2,0),"-")</f>
        <v>Región Sur</v>
      </c>
      <c r="B23" s="18" t="s">
        <v>25</v>
      </c>
      <c r="C23" s="36">
        <v>0</v>
      </c>
      <c r="D23" s="38">
        <v>0</v>
      </c>
      <c r="E23" s="36">
        <v>5</v>
      </c>
      <c r="F23" s="33">
        <f>+SUM('Bodegas por provincia'!$C23:$E23)</f>
        <v>5</v>
      </c>
    </row>
    <row r="24" spans="1:6" x14ac:dyDescent="0.25">
      <c r="A24" s="17" t="str">
        <f>+IFERROR(VLOOKUP('Bodegas por provincia'!$B$4:$B$34,Tabla2[],2,0),"-")</f>
        <v>Región Sur</v>
      </c>
      <c r="B24" s="23" t="s">
        <v>26</v>
      </c>
      <c r="C24" s="35">
        <v>0</v>
      </c>
      <c r="D24" s="35">
        <v>20</v>
      </c>
      <c r="E24" s="35">
        <v>0</v>
      </c>
      <c r="F24" s="32">
        <f>+SUM('Bodegas por provincia'!$C24:$E24)</f>
        <v>20</v>
      </c>
    </row>
    <row r="25" spans="1:6" x14ac:dyDescent="0.25">
      <c r="A25" s="18" t="str">
        <f>+IFERROR(VLOOKUP('Bodegas por provincia'!$B$4:$B$34,Tabla2[],2,0),"-")</f>
        <v>Región Sur</v>
      </c>
      <c r="B25" s="18" t="s">
        <v>28</v>
      </c>
      <c r="C25" s="36">
        <v>0</v>
      </c>
      <c r="D25" s="38">
        <v>0</v>
      </c>
      <c r="E25" s="36">
        <v>0</v>
      </c>
      <c r="F25" s="33">
        <f>+SUM('Bodegas por provincia'!$C25:$E25)</f>
        <v>0</v>
      </c>
    </row>
    <row r="26" spans="1:6" x14ac:dyDescent="0.25">
      <c r="A26" s="17" t="str">
        <f>+IFERROR(VLOOKUP('Bodegas por provincia'!$B$4:$B$34,Tabla2[],2,0),"-")</f>
        <v>Región Sur</v>
      </c>
      <c r="B26" s="17" t="s">
        <v>48</v>
      </c>
      <c r="C26" s="35">
        <v>0</v>
      </c>
      <c r="D26" s="35">
        <v>0</v>
      </c>
      <c r="E26" s="35">
        <v>0</v>
      </c>
      <c r="F26" s="32">
        <f>+SUM('Bodegas por provincia'!$C26:$E26)</f>
        <v>0</v>
      </c>
    </row>
    <row r="27" spans="1:6" x14ac:dyDescent="0.25">
      <c r="A27" s="18" t="str">
        <f>+IFERROR(VLOOKUP('Bodegas por provincia'!$B$4:$B$34,Tabla2[],2,0),"-")</f>
        <v>Región Sur</v>
      </c>
      <c r="B27" s="24" t="s">
        <v>27</v>
      </c>
      <c r="C27" s="36">
        <v>0</v>
      </c>
      <c r="D27" s="38">
        <v>0</v>
      </c>
      <c r="E27" s="36">
        <v>5</v>
      </c>
      <c r="F27" s="33">
        <f>+SUM('Bodegas por provincia'!$C27:$E27)</f>
        <v>5</v>
      </c>
    </row>
    <row r="28" spans="1:6" x14ac:dyDescent="0.25">
      <c r="A28" s="17" t="str">
        <f>+IFERROR(VLOOKUP('Bodegas por provincia'!$B$4:$B$34,Tabla2[],2,0),"-")</f>
        <v>Región Sur</v>
      </c>
      <c r="B28" s="17" t="s">
        <v>46</v>
      </c>
      <c r="C28" s="35">
        <v>5</v>
      </c>
      <c r="D28" s="35">
        <v>5</v>
      </c>
      <c r="E28" s="35">
        <v>1</v>
      </c>
      <c r="F28" s="32">
        <f>+SUM('Bodegas por provincia'!$C28:$E28)</f>
        <v>11</v>
      </c>
    </row>
    <row r="29" spans="1:6" x14ac:dyDescent="0.25">
      <c r="A29" s="18" t="str">
        <f>+IFERROR(VLOOKUP('Bodegas por provincia'!$B$4:$B$34,Tabla2[],2,0),"-")</f>
        <v>Región Sur</v>
      </c>
      <c r="B29" s="18" t="s">
        <v>29</v>
      </c>
      <c r="C29" s="36">
        <v>0</v>
      </c>
      <c r="D29" s="38">
        <v>0</v>
      </c>
      <c r="E29" s="36">
        <v>0</v>
      </c>
      <c r="F29" s="33">
        <f>+SUM('Bodegas por provincia'!$C29:$E29)</f>
        <v>0</v>
      </c>
    </row>
    <row r="30" spans="1:6" x14ac:dyDescent="0.25">
      <c r="A30" s="17" t="str">
        <f>+IFERROR(VLOOKUP('Bodegas por provincia'!$B$4:$B$34,Tabla2[],2,0),"-")</f>
        <v>Región Este</v>
      </c>
      <c r="B30" s="17" t="s">
        <v>35</v>
      </c>
      <c r="C30" s="35">
        <v>0</v>
      </c>
      <c r="D30" s="35">
        <v>0</v>
      </c>
      <c r="E30" s="35">
        <v>0</v>
      </c>
      <c r="F30" s="32">
        <f>+SUM('Bodegas por provincia'!$C30:$E30)</f>
        <v>0</v>
      </c>
    </row>
    <row r="31" spans="1:6" x14ac:dyDescent="0.25">
      <c r="A31" s="18" t="str">
        <f>+IFERROR(VLOOKUP('Bodegas por provincia'!$B$4:$B$34,Tabla2[],2,0),"-")</f>
        <v>Región Este</v>
      </c>
      <c r="B31" s="18" t="s">
        <v>31</v>
      </c>
      <c r="C31" s="36">
        <v>0</v>
      </c>
      <c r="D31" s="38">
        <v>0</v>
      </c>
      <c r="E31" s="36">
        <v>1</v>
      </c>
      <c r="F31" s="33">
        <f>+SUM('Bodegas por provincia'!$C31:$E31)</f>
        <v>1</v>
      </c>
    </row>
    <row r="32" spans="1:6" x14ac:dyDescent="0.25">
      <c r="A32" s="17" t="str">
        <f>+IFERROR(VLOOKUP('Bodegas por provincia'!$B$4:$B$34,Tabla2[],2,0),"-")</f>
        <v>Región Este</v>
      </c>
      <c r="B32" s="17" t="s">
        <v>32</v>
      </c>
      <c r="C32" s="35">
        <v>0</v>
      </c>
      <c r="D32" s="35">
        <v>0</v>
      </c>
      <c r="E32" s="35">
        <v>3</v>
      </c>
      <c r="F32" s="32">
        <f>+SUM('Bodegas por provincia'!$C32:$E32)</f>
        <v>3</v>
      </c>
    </row>
    <row r="33" spans="1:6" x14ac:dyDescent="0.25">
      <c r="A33" s="18" t="str">
        <f>+IFERROR(VLOOKUP('Bodegas por provincia'!$B$4:$B$34,Tabla2[],2,0),"-")</f>
        <v>Región Este</v>
      </c>
      <c r="B33" s="18" t="s">
        <v>36</v>
      </c>
      <c r="C33" s="36">
        <v>0</v>
      </c>
      <c r="D33" s="38">
        <v>0</v>
      </c>
      <c r="E33" s="36">
        <v>0</v>
      </c>
      <c r="F33" s="33">
        <f>+SUM('Bodegas por provincia'!$C33:$E33)</f>
        <v>0</v>
      </c>
    </row>
    <row r="34" spans="1:6" x14ac:dyDescent="0.25">
      <c r="A34" s="17" t="str">
        <f>+IFERROR(VLOOKUP('Bodegas por provincia'!$B$4:$B$34,Tabla2[],2,0),"-")</f>
        <v>Región Este</v>
      </c>
      <c r="B34" s="23" t="s">
        <v>33</v>
      </c>
      <c r="C34" s="35">
        <v>0</v>
      </c>
      <c r="D34" s="35">
        <v>13</v>
      </c>
      <c r="E34" s="35">
        <v>14</v>
      </c>
      <c r="F34" s="32">
        <f>+SUM('Bodegas por provincia'!$C34:$E34)</f>
        <v>27</v>
      </c>
    </row>
    <row r="35" spans="1:6" ht="15.75" thickBot="1" x14ac:dyDescent="0.3">
      <c r="A35" s="17" t="str">
        <f>+IFERROR(VLOOKUP('Bodegas por provincia'!$B$4:$B$35,Tabla2[],2,0),"-")</f>
        <v>Región Este</v>
      </c>
      <c r="B35" s="25" t="s">
        <v>34</v>
      </c>
      <c r="C35" s="37">
        <v>0</v>
      </c>
      <c r="D35" s="37">
        <v>5</v>
      </c>
      <c r="E35" s="37">
        <v>1</v>
      </c>
      <c r="F35" s="33">
        <f>+SUM('Bodegas por provincia'!$C35:$E35)</f>
        <v>6</v>
      </c>
    </row>
    <row r="36" spans="1:6" ht="15.75" thickBot="1" x14ac:dyDescent="0.3">
      <c r="A36" s="113" t="s">
        <v>67</v>
      </c>
      <c r="B36" s="114"/>
      <c r="C36" s="34">
        <f>+SUM(C4:C35)</f>
        <v>232</v>
      </c>
      <c r="D36" s="34">
        <f>+SUM(D4:D35)</f>
        <v>295</v>
      </c>
      <c r="E36" s="34">
        <f>+SUM(E4:E35)</f>
        <v>561</v>
      </c>
      <c r="F36" s="31">
        <f>+SUM(F4:F35)</f>
        <v>1088</v>
      </c>
    </row>
  </sheetData>
  <autoFilter ref="A3:F36" xr:uid="{00000000-0001-0000-0100-000000000000}"/>
  <sortState xmlns:xlrd2="http://schemas.microsoft.com/office/spreadsheetml/2017/richdata2" ref="A4:B34">
    <sortCondition ref="A4:A34"/>
    <sortCondition ref="B4:B34"/>
  </sortState>
  <mergeCells count="4">
    <mergeCell ref="C2:F2"/>
    <mergeCell ref="A1:F1"/>
    <mergeCell ref="A36:B36"/>
    <mergeCell ref="A2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A73D-C141-4381-A86F-4AE5A1905034}">
  <sheetPr codeName="Hoja6"/>
  <dimension ref="A9:I17"/>
  <sheetViews>
    <sheetView showGridLines="0" tabSelected="1" topLeftCell="A7" zoomScaleNormal="100" workbookViewId="0">
      <selection activeCell="G6" sqref="G6"/>
    </sheetView>
  </sheetViews>
  <sheetFormatPr baseColWidth="10" defaultColWidth="11.5703125" defaultRowHeight="15" x14ac:dyDescent="0.25"/>
  <cols>
    <col min="1" max="1" width="25.42578125" bestFit="1" customWidth="1"/>
    <col min="2" max="5" width="23.7109375" customWidth="1"/>
    <col min="6" max="9" width="22.7109375" customWidth="1"/>
  </cols>
  <sheetData>
    <row r="9" spans="1:9" ht="18" x14ac:dyDescent="0.35">
      <c r="A9" s="115" t="s">
        <v>89</v>
      </c>
      <c r="B9" s="116"/>
      <c r="C9" s="116"/>
      <c r="D9" s="116"/>
      <c r="E9" s="116"/>
      <c r="F9" s="46"/>
      <c r="G9" s="46"/>
      <c r="H9" s="46"/>
      <c r="I9" s="1"/>
    </row>
    <row r="10" spans="1:9" ht="18" thickBot="1" x14ac:dyDescent="0.3">
      <c r="A10" s="57" t="s">
        <v>88</v>
      </c>
      <c r="B10" s="57" t="s">
        <v>58</v>
      </c>
      <c r="C10" s="57" t="s">
        <v>59</v>
      </c>
      <c r="D10" s="57" t="s">
        <v>60</v>
      </c>
      <c r="E10" s="57" t="s">
        <v>16</v>
      </c>
      <c r="F10" s="46"/>
      <c r="G10" s="46"/>
      <c r="H10" s="46"/>
      <c r="I10" s="1"/>
    </row>
    <row r="11" spans="1:9" ht="30" customHeight="1" x14ac:dyDescent="0.25">
      <c r="A11" s="54" t="s">
        <v>4</v>
      </c>
      <c r="B11" s="55">
        <f>'Servicios Generales'!B7</f>
        <v>36</v>
      </c>
      <c r="C11" s="55">
        <f>'Servicios Generales'!C7</f>
        <v>63</v>
      </c>
      <c r="D11" s="55">
        <f>'Servicios Generales'!D7</f>
        <v>70</v>
      </c>
      <c r="E11" s="53">
        <f>+SUM(B11:D11)</f>
        <v>169</v>
      </c>
      <c r="F11" s="46"/>
      <c r="G11" s="46"/>
      <c r="H11" s="46"/>
    </row>
    <row r="12" spans="1:9" ht="30" customHeight="1" x14ac:dyDescent="0.25">
      <c r="A12" s="54" t="s">
        <v>13</v>
      </c>
      <c r="B12" s="55">
        <f>'Servicios Generales'!B8</f>
        <v>232</v>
      </c>
      <c r="C12" s="55">
        <f>'Servicios Generales'!C8</f>
        <v>295</v>
      </c>
      <c r="D12" s="55">
        <f>'Servicios Generales'!D8</f>
        <v>561</v>
      </c>
      <c r="E12" s="53">
        <f>+SUM(B12:D12)</f>
        <v>1088</v>
      </c>
      <c r="F12" s="46"/>
      <c r="G12" s="46"/>
      <c r="H12" s="46"/>
    </row>
    <row r="13" spans="1:9" ht="30" customHeight="1" x14ac:dyDescent="0.25">
      <c r="A13" s="54" t="s">
        <v>5</v>
      </c>
      <c r="B13" s="55">
        <f>'Servicios Generales'!B9</f>
        <v>0</v>
      </c>
      <c r="C13" s="55">
        <f>'Servicios Generales'!C9</f>
        <v>0</v>
      </c>
      <c r="D13" s="55">
        <f>'Servicios Generales'!D9</f>
        <v>0</v>
      </c>
      <c r="E13" s="53">
        <f>+IF(AND(B13&lt;&gt;"",C13="",D13=""),B13,IF(AND(B13&lt;&gt;"",C13&lt;&gt;"",D13=""),C13,IF(AND(B13&lt;&gt;"",C13&lt;&gt;"",D13&lt;&gt;""),D13,"N/D")))</f>
        <v>0</v>
      </c>
      <c r="F13" s="46"/>
      <c r="G13" s="46"/>
      <c r="H13" s="46"/>
    </row>
    <row r="14" spans="1:9" ht="30" customHeight="1" thickBot="1" x14ac:dyDescent="0.3">
      <c r="A14" s="60" t="s">
        <v>6</v>
      </c>
      <c r="B14" s="56">
        <f>'Servicios Generales'!B10</f>
        <v>0</v>
      </c>
      <c r="C14" s="56">
        <f>'Servicios Generales'!C10</f>
        <v>0</v>
      </c>
      <c r="D14" s="56">
        <f>'Servicios Generales'!D10</f>
        <v>0</v>
      </c>
      <c r="E14" s="61">
        <f t="shared" ref="E14" si="0">+SUM(B14:D14)</f>
        <v>0</v>
      </c>
      <c r="F14" s="46"/>
      <c r="G14" s="46"/>
      <c r="H14" s="46"/>
    </row>
    <row r="15" spans="1:9" ht="20.100000000000001" customHeight="1" x14ac:dyDescent="0.3">
      <c r="A15" s="117" t="s">
        <v>80</v>
      </c>
      <c r="B15" s="117"/>
      <c r="C15" s="117"/>
      <c r="D15" s="117"/>
      <c r="E15" s="117"/>
      <c r="F15" s="46"/>
      <c r="G15" s="46"/>
      <c r="H15" s="46"/>
    </row>
    <row r="16" spans="1:9" ht="20.100000000000001" customHeight="1" x14ac:dyDescent="0.3">
      <c r="A16" s="47"/>
      <c r="B16" s="47"/>
      <c r="C16" s="47"/>
      <c r="D16" s="47"/>
      <c r="E16" s="47"/>
      <c r="F16" s="46"/>
      <c r="G16" s="46"/>
      <c r="H16" s="46"/>
    </row>
    <row r="17" spans="1:8" ht="20.100000000000001" customHeight="1" x14ac:dyDescent="0.3">
      <c r="A17" s="47"/>
      <c r="B17" s="47"/>
      <c r="C17" s="47"/>
      <c r="D17" s="47"/>
      <c r="E17" s="47"/>
      <c r="F17" s="46"/>
      <c r="G17" s="46"/>
      <c r="H17" s="46"/>
    </row>
  </sheetData>
  <mergeCells count="2">
    <mergeCell ref="A9:E9"/>
    <mergeCell ref="A15:E15"/>
  </mergeCells>
  <pageMargins left="0.7" right="0.7" top="0.75" bottom="0.75" header="0.3" footer="0.3"/>
  <pageSetup orientation="portrait" r:id="rId1"/>
  <ignoredErrors>
    <ignoredError sqref="E1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5466-6240-4FB4-94B3-7DA34B8225EC}">
  <sheetPr codeName="Hoja7"/>
  <dimension ref="A1:I18"/>
  <sheetViews>
    <sheetView showGridLines="0" zoomScaleNormal="100" workbookViewId="0">
      <selection activeCell="G6" sqref="G6"/>
    </sheetView>
  </sheetViews>
  <sheetFormatPr baseColWidth="10" defaultColWidth="11.5703125" defaultRowHeight="15" x14ac:dyDescent="0.25"/>
  <cols>
    <col min="1" max="1" width="25.42578125" bestFit="1" customWidth="1"/>
    <col min="2" max="5" width="23.7109375" customWidth="1"/>
    <col min="6" max="9" width="22.7109375" customWidth="1"/>
  </cols>
  <sheetData>
    <row r="1" spans="1:9" ht="18" x14ac:dyDescent="0.35">
      <c r="A1" s="116"/>
      <c r="B1" s="116"/>
      <c r="C1" s="116"/>
      <c r="D1" s="116"/>
      <c r="E1" s="116"/>
    </row>
    <row r="9" spans="1:9" ht="18" x14ac:dyDescent="0.35">
      <c r="A9" s="116" t="s">
        <v>90</v>
      </c>
      <c r="B9" s="116"/>
      <c r="C9" s="116"/>
      <c r="D9" s="116"/>
      <c r="E9" s="116"/>
      <c r="F9" s="46"/>
      <c r="G9" s="46"/>
      <c r="H9" s="46"/>
      <c r="I9" s="1"/>
    </row>
    <row r="10" spans="1:9" ht="18" thickBot="1" x14ac:dyDescent="0.3">
      <c r="A10" s="57" t="s">
        <v>88</v>
      </c>
      <c r="B10" s="57" t="s">
        <v>58</v>
      </c>
      <c r="C10" s="57" t="s">
        <v>59</v>
      </c>
      <c r="D10" s="57" t="s">
        <v>60</v>
      </c>
      <c r="E10" s="57" t="s">
        <v>16</v>
      </c>
      <c r="F10" s="46"/>
      <c r="G10" s="46"/>
      <c r="H10" s="46"/>
      <c r="I10" s="1"/>
    </row>
    <row r="11" spans="1:9" ht="18" thickBot="1" x14ac:dyDescent="0.3">
      <c r="A11" s="58" t="s">
        <v>16</v>
      </c>
      <c r="B11" s="59">
        <f>SUM(B12:B15)</f>
        <v>189040</v>
      </c>
      <c r="C11" s="59">
        <f t="shared" ref="C11:E11" si="0">SUM(C12:C15)</f>
        <v>273100</v>
      </c>
      <c r="D11" s="59">
        <f t="shared" si="0"/>
        <v>424720</v>
      </c>
      <c r="E11" s="59">
        <f t="shared" si="0"/>
        <v>886860</v>
      </c>
      <c r="F11" s="46"/>
      <c r="G11" s="46"/>
      <c r="H11" s="46"/>
      <c r="I11" s="1"/>
    </row>
    <row r="12" spans="1:9" ht="30" customHeight="1" x14ac:dyDescent="0.25">
      <c r="A12" s="54" t="s">
        <v>4</v>
      </c>
      <c r="B12" s="55">
        <f>'Servicios Generales'!B14</f>
        <v>68400</v>
      </c>
      <c r="C12" s="55">
        <f>'Servicios Generales'!C14</f>
        <v>119700</v>
      </c>
      <c r="D12" s="55">
        <f>'Servicios Generales'!D14</f>
        <v>133000</v>
      </c>
      <c r="E12" s="53">
        <f>+SUM(B12:D12)</f>
        <v>321100</v>
      </c>
      <c r="F12" s="46"/>
      <c r="G12" s="46"/>
      <c r="H12" s="46"/>
    </row>
    <row r="13" spans="1:9" ht="30" customHeight="1" x14ac:dyDescent="0.25">
      <c r="A13" s="54" t="s">
        <v>13</v>
      </c>
      <c r="B13" s="55">
        <f>'Servicios Generales'!B15</f>
        <v>120640</v>
      </c>
      <c r="C13" s="55">
        <f>'Servicios Generales'!C15</f>
        <v>153400</v>
      </c>
      <c r="D13" s="55">
        <f>'Servicios Generales'!D15</f>
        <v>291720</v>
      </c>
      <c r="E13" s="53">
        <f>+SUM(B13:D13)</f>
        <v>565760</v>
      </c>
      <c r="F13" s="46"/>
      <c r="G13" s="46"/>
      <c r="H13" s="46"/>
    </row>
    <row r="14" spans="1:9" ht="30" customHeight="1" x14ac:dyDescent="0.25">
      <c r="A14" s="54" t="s">
        <v>5</v>
      </c>
      <c r="B14" s="55">
        <f>'Servicios Generales'!B16</f>
        <v>0</v>
      </c>
      <c r="C14" s="55">
        <f>'Servicios Generales'!C16</f>
        <v>0</v>
      </c>
      <c r="D14" s="55">
        <f>'Servicios Generales'!D16</f>
        <v>0</v>
      </c>
      <c r="E14" s="53">
        <f>+IF(AND(B14&lt;&gt;"",C14="",D14=""),B14,IF(AND(B14&lt;&gt;"",C14&lt;&gt;"",D14=""),C14,IF(AND(B14&lt;&gt;"",C14&lt;&gt;"",D14&lt;&gt;""),D14,"N/D")))</f>
        <v>0</v>
      </c>
      <c r="F14" s="46"/>
      <c r="G14" s="46"/>
      <c r="H14" s="46"/>
    </row>
    <row r="15" spans="1:9" ht="30" customHeight="1" thickBot="1" x14ac:dyDescent="0.3">
      <c r="A15" s="60" t="s">
        <v>6</v>
      </c>
      <c r="B15" s="56">
        <f>'Servicios Generales'!B17</f>
        <v>0</v>
      </c>
      <c r="C15" s="56">
        <f>'Servicios Generales'!C17</f>
        <v>0</v>
      </c>
      <c r="D15" s="56">
        <f>'Servicios Generales'!D17</f>
        <v>0</v>
      </c>
      <c r="E15" s="61">
        <f t="shared" ref="E15" si="1">+SUM(B15:D15)</f>
        <v>0</v>
      </c>
      <c r="F15" s="46"/>
      <c r="G15" s="46"/>
      <c r="H15" s="46"/>
    </row>
    <row r="16" spans="1:9" ht="20.100000000000001" customHeight="1" x14ac:dyDescent="0.25">
      <c r="A16" s="118" t="s">
        <v>80</v>
      </c>
      <c r="B16" s="118"/>
      <c r="C16" s="118"/>
      <c r="D16" s="118"/>
      <c r="E16" s="118"/>
      <c r="F16" s="46"/>
      <c r="G16" s="46"/>
      <c r="H16" s="46"/>
    </row>
    <row r="17" spans="1:8" ht="20.100000000000001" customHeight="1" x14ac:dyDescent="0.3">
      <c r="A17" s="47"/>
      <c r="B17" s="47"/>
      <c r="C17" s="47"/>
      <c r="D17" s="47"/>
      <c r="E17" s="47"/>
      <c r="F17" s="46"/>
      <c r="G17" s="46"/>
      <c r="H17" s="46"/>
    </row>
    <row r="18" spans="1:8" ht="20.100000000000001" customHeight="1" x14ac:dyDescent="0.3">
      <c r="A18" s="47"/>
      <c r="B18" s="47"/>
      <c r="C18" s="47"/>
      <c r="D18" s="47"/>
      <c r="E18" s="47"/>
      <c r="F18" s="46"/>
      <c r="G18" s="46"/>
      <c r="H18" s="46"/>
    </row>
  </sheetData>
  <mergeCells count="3">
    <mergeCell ref="A9:E9"/>
    <mergeCell ref="A16:E16"/>
    <mergeCell ref="A1:E1"/>
  </mergeCells>
  <pageMargins left="0.7" right="0.7" top="0.75" bottom="0.75" header="0.3" footer="0.3"/>
  <ignoredErrors>
    <ignoredError sqref="E14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119B-BCB6-4C01-833F-ED56E426E97F}">
  <sheetPr codeName="Hoja12" filterMode="1"/>
  <dimension ref="A9:E45"/>
  <sheetViews>
    <sheetView showGridLines="0" zoomScaleNormal="100" workbookViewId="0">
      <pane xSplit="5" ySplit="10" topLeftCell="F11" activePane="bottomRight" state="frozenSplit"/>
      <selection pane="topRight" activeCell="F1" sqref="F1"/>
      <selection pane="bottomLeft"/>
      <selection pane="bottomRight" activeCell="G5" sqref="G5"/>
    </sheetView>
  </sheetViews>
  <sheetFormatPr baseColWidth="10" defaultColWidth="11.5703125" defaultRowHeight="15" x14ac:dyDescent="0.25"/>
  <cols>
    <col min="1" max="1" width="24" bestFit="1" customWidth="1"/>
    <col min="2" max="5" width="13.85546875" customWidth="1"/>
  </cols>
  <sheetData>
    <row r="9" spans="1:5" ht="18" x14ac:dyDescent="0.35">
      <c r="A9" s="115" t="s">
        <v>91</v>
      </c>
      <c r="B9" s="116"/>
      <c r="C9" s="116"/>
      <c r="D9" s="116"/>
      <c r="E9" s="116"/>
    </row>
    <row r="10" spans="1:5" ht="18" thickBot="1" x14ac:dyDescent="0.4">
      <c r="A10" s="62" t="s">
        <v>15</v>
      </c>
      <c r="B10" s="62" t="s">
        <v>58</v>
      </c>
      <c r="C10" s="62" t="s">
        <v>59</v>
      </c>
      <c r="D10" s="62" t="s">
        <v>60</v>
      </c>
      <c r="E10" s="63" t="s">
        <v>16</v>
      </c>
    </row>
    <row r="11" spans="1:5" ht="18" thickBot="1" x14ac:dyDescent="0.3">
      <c r="A11" s="58" t="s">
        <v>16</v>
      </c>
      <c r="B11" s="59">
        <f>SUM(B12:B43)</f>
        <v>232</v>
      </c>
      <c r="C11" s="59">
        <f t="shared" ref="C11:D11" si="0">SUM(C12:C43)</f>
        <v>295</v>
      </c>
      <c r="D11" s="59">
        <f t="shared" si="0"/>
        <v>561</v>
      </c>
      <c r="E11" s="59">
        <f>SUM(E12:E43)</f>
        <v>1088</v>
      </c>
    </row>
    <row r="12" spans="1:5" ht="17.25" x14ac:dyDescent="0.3">
      <c r="A12" s="52" t="s">
        <v>77</v>
      </c>
      <c r="B12" s="51">
        <f>'Bodegas por provincia'!C4</f>
        <v>94</v>
      </c>
      <c r="C12" s="51">
        <f>'Bodegas por provincia'!D4</f>
        <v>58</v>
      </c>
      <c r="D12" s="51">
        <f>'Bodegas por provincia'!E4</f>
        <v>144</v>
      </c>
      <c r="E12" s="53">
        <f>+SUM('Bodegas - Provincia'!$B12:$D12)</f>
        <v>296</v>
      </c>
    </row>
    <row r="13" spans="1:5" ht="17.25" x14ac:dyDescent="0.3">
      <c r="A13" s="52" t="s">
        <v>78</v>
      </c>
      <c r="B13" s="51">
        <f>'Bodegas por provincia'!C5</f>
        <v>111</v>
      </c>
      <c r="C13" s="51">
        <f>'Bodegas por provincia'!D5</f>
        <v>158</v>
      </c>
      <c r="D13" s="51">
        <f>'Bodegas por provincia'!E5</f>
        <v>269</v>
      </c>
      <c r="E13" s="53">
        <f>+SUM('Bodegas - Provincia'!$B13:$D13)</f>
        <v>538</v>
      </c>
    </row>
    <row r="14" spans="1:5" ht="17.25" x14ac:dyDescent="0.3">
      <c r="A14" s="52" t="s">
        <v>42</v>
      </c>
      <c r="B14" s="51">
        <f>'Bodegas por provincia'!C6</f>
        <v>0</v>
      </c>
      <c r="C14" s="51">
        <f>'Bodegas por provincia'!D6</f>
        <v>0</v>
      </c>
      <c r="D14" s="51">
        <f>'Bodegas por provincia'!E6</f>
        <v>11</v>
      </c>
      <c r="E14" s="53">
        <f>+SUM('Bodegas - Provincia'!$B14:$D14)</f>
        <v>11</v>
      </c>
    </row>
    <row r="15" spans="1:5" ht="17.25" x14ac:dyDescent="0.3">
      <c r="A15" s="52" t="s">
        <v>20</v>
      </c>
      <c r="B15" s="51">
        <f>'Bodegas por provincia'!C7</f>
        <v>0</v>
      </c>
      <c r="C15" s="51">
        <f>'Bodegas por provincia'!D7</f>
        <v>0</v>
      </c>
      <c r="D15" s="51">
        <f>'Bodegas por provincia'!E7</f>
        <v>15</v>
      </c>
      <c r="E15" s="53">
        <f>+SUM('Bodegas - Provincia'!$B15:$D15)</f>
        <v>15</v>
      </c>
    </row>
    <row r="16" spans="1:5" ht="17.25" x14ac:dyDescent="0.3">
      <c r="A16" s="52" t="s">
        <v>19</v>
      </c>
      <c r="B16" s="51">
        <f>'Bodegas por provincia'!C8</f>
        <v>0</v>
      </c>
      <c r="C16" s="51">
        <f>'Bodegas por provincia'!D8</f>
        <v>6</v>
      </c>
      <c r="D16" s="51">
        <f>'Bodegas por provincia'!E8</f>
        <v>8</v>
      </c>
      <c r="E16" s="53">
        <f>+SUM('Bodegas - Provincia'!$B16:$D16)</f>
        <v>14</v>
      </c>
    </row>
    <row r="17" spans="1:5" ht="17.25" x14ac:dyDescent="0.3">
      <c r="A17" s="52" t="s">
        <v>41</v>
      </c>
      <c r="B17" s="51">
        <f>'Bodegas por provincia'!C9</f>
        <v>10</v>
      </c>
      <c r="C17" s="51">
        <f>'Bodegas por provincia'!D9</f>
        <v>19</v>
      </c>
      <c r="D17" s="51">
        <f>'Bodegas por provincia'!E9</f>
        <v>5</v>
      </c>
      <c r="E17" s="53">
        <f>+SUM('Bodegas - Provincia'!$B17:$D17)</f>
        <v>34</v>
      </c>
    </row>
    <row r="18" spans="1:5" ht="17.25" x14ac:dyDescent="0.3">
      <c r="A18" s="52" t="s">
        <v>45</v>
      </c>
      <c r="B18" s="51">
        <f>'Bodegas por provincia'!C10</f>
        <v>10</v>
      </c>
      <c r="C18" s="51">
        <f>'Bodegas por provincia'!D10</f>
        <v>0</v>
      </c>
      <c r="D18" s="51">
        <f>'Bodegas por provincia'!E10</f>
        <v>15</v>
      </c>
      <c r="E18" s="53">
        <f>+SUM('Bodegas - Provincia'!$B18:$D18)</f>
        <v>25</v>
      </c>
    </row>
    <row r="19" spans="1:5" ht="17.25" x14ac:dyDescent="0.3">
      <c r="A19" s="52" t="s">
        <v>49</v>
      </c>
      <c r="B19" s="51">
        <f>'Bodegas por provincia'!C11</f>
        <v>0</v>
      </c>
      <c r="C19" s="51">
        <f>'Bodegas por provincia'!D11</f>
        <v>5</v>
      </c>
      <c r="D19" s="51">
        <f>'Bodegas por provincia'!E11</f>
        <v>16</v>
      </c>
      <c r="E19" s="53">
        <f>+SUM('Bodegas - Provincia'!$B19:$D19)</f>
        <v>21</v>
      </c>
    </row>
    <row r="20" spans="1:5" ht="17.25" hidden="1" x14ac:dyDescent="0.3">
      <c r="A20" s="49" t="s">
        <v>39</v>
      </c>
      <c r="B20" s="50">
        <f>'Bodegas por provincia'!C12</f>
        <v>0</v>
      </c>
      <c r="C20" s="50">
        <f>'Bodegas por provincia'!D12</f>
        <v>0</v>
      </c>
      <c r="D20" s="50">
        <f>'Bodegas por provincia'!E12</f>
        <v>0</v>
      </c>
      <c r="E20" s="48">
        <f>+SUM('Bodegas - Provincia'!$B20:$D20)</f>
        <v>0</v>
      </c>
    </row>
    <row r="21" spans="1:5" ht="17.25" x14ac:dyDescent="0.3">
      <c r="A21" s="52" t="s">
        <v>44</v>
      </c>
      <c r="B21" s="51">
        <f>'Bodegas por provincia'!C13</f>
        <v>0</v>
      </c>
      <c r="C21" s="51">
        <f>'Bodegas por provincia'!D13</f>
        <v>0</v>
      </c>
      <c r="D21" s="51">
        <f>'Bodegas por provincia'!E13</f>
        <v>5</v>
      </c>
      <c r="E21" s="53">
        <f>+SUM('Bodegas - Provincia'!$B21:$D21)</f>
        <v>5</v>
      </c>
    </row>
    <row r="22" spans="1:5" ht="17.25" x14ac:dyDescent="0.3">
      <c r="A22" s="52" t="s">
        <v>43</v>
      </c>
      <c r="B22" s="51">
        <f>'Bodegas por provincia'!C14</f>
        <v>0</v>
      </c>
      <c r="C22" s="51">
        <f>'Bodegas por provincia'!D14</f>
        <v>0</v>
      </c>
      <c r="D22" s="51">
        <f>'Bodegas por provincia'!E14</f>
        <v>16</v>
      </c>
      <c r="E22" s="53">
        <f>+SUM('Bodegas - Provincia'!$B22:$D22)</f>
        <v>16</v>
      </c>
    </row>
    <row r="23" spans="1:5" ht="17.25" hidden="1" x14ac:dyDescent="0.3">
      <c r="A23" s="49" t="s">
        <v>40</v>
      </c>
      <c r="B23" s="50">
        <f>'Bodegas por provincia'!C15</f>
        <v>0</v>
      </c>
      <c r="C23" s="50">
        <f>'Bodegas por provincia'!D15</f>
        <v>0</v>
      </c>
      <c r="D23" s="50">
        <f>'Bodegas por provincia'!E15</f>
        <v>0</v>
      </c>
      <c r="E23" s="48">
        <f>+SUM('Bodegas - Provincia'!$B23:$D23)</f>
        <v>0</v>
      </c>
    </row>
    <row r="24" spans="1:5" ht="17.25" hidden="1" x14ac:dyDescent="0.3">
      <c r="A24" s="49" t="s">
        <v>83</v>
      </c>
      <c r="B24" s="50">
        <f>'Bodegas por provincia'!C16</f>
        <v>0</v>
      </c>
      <c r="C24" s="50">
        <f>'Bodegas por provincia'!D16</f>
        <v>0</v>
      </c>
      <c r="D24" s="50">
        <f>'Bodegas por provincia'!E16</f>
        <v>0</v>
      </c>
      <c r="E24" s="48">
        <f>+SUM('Bodegas - Provincia'!$B24:$D24)</f>
        <v>0</v>
      </c>
    </row>
    <row r="25" spans="1:5" ht="17.25" x14ac:dyDescent="0.3">
      <c r="A25" s="52" t="s">
        <v>21</v>
      </c>
      <c r="B25" s="51">
        <f>'Bodegas por provincia'!C17</f>
        <v>0</v>
      </c>
      <c r="C25" s="51">
        <f>'Bodegas por provincia'!D17</f>
        <v>0</v>
      </c>
      <c r="D25" s="51">
        <f>'Bodegas por provincia'!E17</f>
        <v>10</v>
      </c>
      <c r="E25" s="53">
        <f>+SUM('Bodegas - Provincia'!$B25:$D25)</f>
        <v>10</v>
      </c>
    </row>
    <row r="26" spans="1:5" ht="17.25" hidden="1" x14ac:dyDescent="0.3">
      <c r="A26" s="49" t="s">
        <v>38</v>
      </c>
      <c r="B26" s="50">
        <f>'Bodegas por provincia'!C18</f>
        <v>0</v>
      </c>
      <c r="C26" s="50">
        <f>'Bodegas por provincia'!D18</f>
        <v>0</v>
      </c>
      <c r="D26" s="50">
        <f>'Bodegas por provincia'!E18</f>
        <v>0</v>
      </c>
      <c r="E26" s="48">
        <f>+SUM('Bodegas - Provincia'!$B26:$D26)</f>
        <v>0</v>
      </c>
    </row>
    <row r="27" spans="1:5" ht="17.25" hidden="1" x14ac:dyDescent="0.3">
      <c r="A27" s="49" t="s">
        <v>84</v>
      </c>
      <c r="B27" s="50">
        <f>'Bodegas por provincia'!C19</f>
        <v>0</v>
      </c>
      <c r="C27" s="50">
        <f>'Bodegas por provincia'!D19</f>
        <v>0</v>
      </c>
      <c r="D27" s="50">
        <f>'Bodegas por provincia'!E19</f>
        <v>0</v>
      </c>
      <c r="E27" s="48">
        <f>+SUM('Bodegas - Provincia'!$B27:$D27)</f>
        <v>0</v>
      </c>
    </row>
    <row r="28" spans="1:5" ht="17.25" x14ac:dyDescent="0.3">
      <c r="A28" s="52" t="s">
        <v>24</v>
      </c>
      <c r="B28" s="51">
        <f>'Bodegas por provincia'!C20</f>
        <v>2</v>
      </c>
      <c r="C28" s="51">
        <f>'Bodegas por provincia'!D20</f>
        <v>5</v>
      </c>
      <c r="D28" s="51">
        <f>'Bodegas por provincia'!E20</f>
        <v>6</v>
      </c>
      <c r="E28" s="53">
        <f>+SUM('Bodegas - Provincia'!$B28:$D28)</f>
        <v>13</v>
      </c>
    </row>
    <row r="29" spans="1:5" ht="17.25" x14ac:dyDescent="0.3">
      <c r="A29" s="52" t="s">
        <v>47</v>
      </c>
      <c r="B29" s="51">
        <f>'Bodegas por provincia'!C21</f>
        <v>0</v>
      </c>
      <c r="C29" s="51">
        <f>'Bodegas por provincia'!D21</f>
        <v>0</v>
      </c>
      <c r="D29" s="51">
        <f>'Bodegas por provincia'!E21</f>
        <v>6</v>
      </c>
      <c r="E29" s="53">
        <f>+SUM('Bodegas - Provincia'!$B29:$D29)</f>
        <v>6</v>
      </c>
    </row>
    <row r="30" spans="1:5" ht="17.25" x14ac:dyDescent="0.3">
      <c r="A30" s="52" t="s">
        <v>23</v>
      </c>
      <c r="B30" s="51">
        <f>'Bodegas por provincia'!C22</f>
        <v>0</v>
      </c>
      <c r="C30" s="51">
        <f>'Bodegas por provincia'!D22</f>
        <v>1</v>
      </c>
      <c r="D30" s="51">
        <f>'Bodegas por provincia'!E22</f>
        <v>5</v>
      </c>
      <c r="E30" s="53">
        <f>+SUM('Bodegas - Provincia'!$B30:$D30)</f>
        <v>6</v>
      </c>
    </row>
    <row r="31" spans="1:5" ht="17.25" x14ac:dyDescent="0.3">
      <c r="A31" s="52" t="s">
        <v>25</v>
      </c>
      <c r="B31" s="51">
        <f>'Bodegas por provincia'!C23</f>
        <v>0</v>
      </c>
      <c r="C31" s="51">
        <f>'Bodegas por provincia'!D23</f>
        <v>0</v>
      </c>
      <c r="D31" s="51">
        <f>'Bodegas por provincia'!E23</f>
        <v>5</v>
      </c>
      <c r="E31" s="53">
        <f>+SUM('Bodegas - Provincia'!$B31:$D31)</f>
        <v>5</v>
      </c>
    </row>
    <row r="32" spans="1:5" ht="17.25" x14ac:dyDescent="0.3">
      <c r="A32" s="52" t="s">
        <v>26</v>
      </c>
      <c r="B32" s="51">
        <f>'Bodegas por provincia'!C24</f>
        <v>0</v>
      </c>
      <c r="C32" s="51">
        <f>'Bodegas por provincia'!D24</f>
        <v>20</v>
      </c>
      <c r="D32" s="51">
        <f>'Bodegas por provincia'!E24</f>
        <v>0</v>
      </c>
      <c r="E32" s="53">
        <f>+SUM('Bodegas - Provincia'!$B32:$D32)</f>
        <v>20</v>
      </c>
    </row>
    <row r="33" spans="1:5" ht="17.25" hidden="1" x14ac:dyDescent="0.3">
      <c r="A33" s="49" t="s">
        <v>28</v>
      </c>
      <c r="B33" s="50">
        <f>'Bodegas por provincia'!C25</f>
        <v>0</v>
      </c>
      <c r="C33" s="50">
        <f>'Bodegas por provincia'!D25</f>
        <v>0</v>
      </c>
      <c r="D33" s="50">
        <f>'Bodegas por provincia'!E25</f>
        <v>0</v>
      </c>
      <c r="E33" s="48">
        <f>+SUM('Bodegas - Provincia'!$B33:$D33)</f>
        <v>0</v>
      </c>
    </row>
    <row r="34" spans="1:5" ht="17.25" hidden="1" x14ac:dyDescent="0.3">
      <c r="A34" s="49" t="s">
        <v>48</v>
      </c>
      <c r="B34" s="50">
        <f>'Bodegas por provincia'!C26</f>
        <v>0</v>
      </c>
      <c r="C34" s="50">
        <f>'Bodegas por provincia'!D26</f>
        <v>0</v>
      </c>
      <c r="D34" s="50">
        <f>'Bodegas por provincia'!E26</f>
        <v>0</v>
      </c>
      <c r="E34" s="48">
        <f>+SUM('Bodegas - Provincia'!$B34:$D34)</f>
        <v>0</v>
      </c>
    </row>
    <row r="35" spans="1:5" ht="17.25" x14ac:dyDescent="0.3">
      <c r="A35" s="52" t="s">
        <v>27</v>
      </c>
      <c r="B35" s="51">
        <f>'Bodegas por provincia'!C27</f>
        <v>0</v>
      </c>
      <c r="C35" s="51">
        <f>'Bodegas por provincia'!D27</f>
        <v>0</v>
      </c>
      <c r="D35" s="51">
        <f>'Bodegas por provincia'!E27</f>
        <v>5</v>
      </c>
      <c r="E35" s="53">
        <f>+SUM('Bodegas - Provincia'!$B35:$D35)</f>
        <v>5</v>
      </c>
    </row>
    <row r="36" spans="1:5" ht="17.25" x14ac:dyDescent="0.3">
      <c r="A36" s="52" t="s">
        <v>46</v>
      </c>
      <c r="B36" s="51">
        <f>'Bodegas por provincia'!C28</f>
        <v>5</v>
      </c>
      <c r="C36" s="51">
        <f>'Bodegas por provincia'!D28</f>
        <v>5</v>
      </c>
      <c r="D36" s="51">
        <f>'Bodegas por provincia'!E28</f>
        <v>1</v>
      </c>
      <c r="E36" s="53">
        <f>+SUM('Bodegas - Provincia'!$B36:$D36)</f>
        <v>11</v>
      </c>
    </row>
    <row r="37" spans="1:5" ht="17.25" hidden="1" x14ac:dyDescent="0.3">
      <c r="A37" s="49" t="s">
        <v>29</v>
      </c>
      <c r="B37" s="50">
        <f>'Bodegas por provincia'!C29</f>
        <v>0</v>
      </c>
      <c r="C37" s="50">
        <f>'Bodegas por provincia'!D29</f>
        <v>0</v>
      </c>
      <c r="D37" s="50">
        <f>'Bodegas por provincia'!E29</f>
        <v>0</v>
      </c>
      <c r="E37" s="48">
        <f>+SUM('Bodegas - Provincia'!$B37:$D37)</f>
        <v>0</v>
      </c>
    </row>
    <row r="38" spans="1:5" ht="17.25" hidden="1" x14ac:dyDescent="0.3">
      <c r="A38" s="49" t="s">
        <v>35</v>
      </c>
      <c r="B38" s="50">
        <f>'Bodegas por provincia'!C30</f>
        <v>0</v>
      </c>
      <c r="C38" s="50">
        <f>'Bodegas por provincia'!D30</f>
        <v>0</v>
      </c>
      <c r="D38" s="50">
        <f>'Bodegas por provincia'!E30</f>
        <v>0</v>
      </c>
      <c r="E38" s="48">
        <f>+SUM('Bodegas - Provincia'!$B38:$D38)</f>
        <v>0</v>
      </c>
    </row>
    <row r="39" spans="1:5" ht="17.25" x14ac:dyDescent="0.3">
      <c r="A39" s="52" t="s">
        <v>31</v>
      </c>
      <c r="B39" s="51">
        <f>'Bodegas por provincia'!C31</f>
        <v>0</v>
      </c>
      <c r="C39" s="51">
        <f>'Bodegas por provincia'!D31</f>
        <v>0</v>
      </c>
      <c r="D39" s="51">
        <f>'Bodegas por provincia'!E31</f>
        <v>1</v>
      </c>
      <c r="E39" s="53">
        <f>+SUM('Bodegas - Provincia'!$B39:$D39)</f>
        <v>1</v>
      </c>
    </row>
    <row r="40" spans="1:5" ht="17.25" x14ac:dyDescent="0.3">
      <c r="A40" s="52" t="s">
        <v>32</v>
      </c>
      <c r="B40" s="51">
        <f>'Bodegas por provincia'!C32</f>
        <v>0</v>
      </c>
      <c r="C40" s="51">
        <f>'Bodegas por provincia'!D32</f>
        <v>0</v>
      </c>
      <c r="D40" s="51">
        <f>'Bodegas por provincia'!E32</f>
        <v>3</v>
      </c>
      <c r="E40" s="53">
        <f>+SUM('Bodegas - Provincia'!$B40:$D40)</f>
        <v>3</v>
      </c>
    </row>
    <row r="41" spans="1:5" ht="17.25" hidden="1" x14ac:dyDescent="0.3">
      <c r="A41" s="49" t="s">
        <v>36</v>
      </c>
      <c r="B41" s="50">
        <f>'Bodegas por provincia'!C33</f>
        <v>0</v>
      </c>
      <c r="C41" s="50">
        <f>'Bodegas por provincia'!D33</f>
        <v>0</v>
      </c>
      <c r="D41" s="50">
        <f>'Bodegas por provincia'!E33</f>
        <v>0</v>
      </c>
      <c r="E41" s="48">
        <f>+SUM('Bodegas - Provincia'!$B41:$D41)</f>
        <v>0</v>
      </c>
    </row>
    <row r="42" spans="1:5" ht="17.25" x14ac:dyDescent="0.3">
      <c r="A42" s="52" t="s">
        <v>33</v>
      </c>
      <c r="B42" s="51">
        <f>'Bodegas por provincia'!C34</f>
        <v>0</v>
      </c>
      <c r="C42" s="51">
        <f>'Bodegas por provincia'!D34</f>
        <v>13</v>
      </c>
      <c r="D42" s="51">
        <f>'Bodegas por provincia'!E34</f>
        <v>14</v>
      </c>
      <c r="E42" s="53">
        <f>+SUM('Bodegas - Provincia'!$B42:$D42)</f>
        <v>27</v>
      </c>
    </row>
    <row r="43" spans="1:5" ht="17.25" x14ac:dyDescent="0.3">
      <c r="A43" s="52" t="s">
        <v>34</v>
      </c>
      <c r="B43" s="51">
        <f>'Bodegas por provincia'!C35</f>
        <v>0</v>
      </c>
      <c r="C43" s="51">
        <f>'Bodegas por provincia'!D35</f>
        <v>5</v>
      </c>
      <c r="D43" s="51">
        <f>'Bodegas por provincia'!E35</f>
        <v>1</v>
      </c>
      <c r="E43" s="53">
        <f>+SUM('Bodegas - Provincia'!$B43:$D43)</f>
        <v>6</v>
      </c>
    </row>
    <row r="45" spans="1:5" ht="15.75" x14ac:dyDescent="0.3">
      <c r="A45" s="117" t="s">
        <v>85</v>
      </c>
      <c r="B45" s="117"/>
      <c r="C45" s="117"/>
      <c r="D45" s="117"/>
      <c r="E45" s="117"/>
    </row>
  </sheetData>
  <autoFilter ref="A10:E43" xr:uid="{E7F3119B-BCB6-4C01-833F-ED56E426E97F}">
    <filterColumn colId="4">
      <filters>
        <filter val="1"/>
        <filter val="1,088"/>
        <filter val="10"/>
        <filter val="11"/>
        <filter val="13"/>
        <filter val="14"/>
        <filter val="15"/>
        <filter val="16"/>
        <filter val="20"/>
        <filter val="21"/>
        <filter val="25"/>
        <filter val="27"/>
        <filter val="296"/>
        <filter val="3"/>
        <filter val="34"/>
        <filter val="5"/>
        <filter val="538"/>
        <filter val="6"/>
      </filters>
    </filterColumn>
  </autoFilter>
  <mergeCells count="2">
    <mergeCell ref="A45:E45"/>
    <mergeCell ref="A9:E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452E-C4F5-4A46-A925-C0BE552CD7FF}">
  <sheetPr codeName="Hoja13" filterMode="1"/>
  <dimension ref="A9:E45"/>
  <sheetViews>
    <sheetView showGridLines="0" zoomScaleNormal="100" workbookViewId="0">
      <pane xSplit="5" ySplit="10" topLeftCell="F11" activePane="bottomRight" state="frozenSplit"/>
      <selection pane="topRight" activeCell="F1" sqref="F1"/>
      <selection pane="bottomLeft"/>
      <selection pane="bottomRight" activeCell="G8" sqref="G8"/>
    </sheetView>
  </sheetViews>
  <sheetFormatPr baseColWidth="10" defaultColWidth="11.5703125" defaultRowHeight="15" x14ac:dyDescent="0.25"/>
  <cols>
    <col min="1" max="1" width="24" bestFit="1" customWidth="1"/>
    <col min="2" max="5" width="13.85546875" customWidth="1"/>
  </cols>
  <sheetData>
    <row r="9" spans="1:5" ht="18" x14ac:dyDescent="0.35">
      <c r="A9" s="115" t="s">
        <v>92</v>
      </c>
      <c r="B9" s="115"/>
      <c r="C9" s="115"/>
      <c r="D9" s="115"/>
      <c r="E9" s="115"/>
    </row>
    <row r="10" spans="1:5" ht="18" thickBot="1" x14ac:dyDescent="0.4">
      <c r="A10" s="62" t="s">
        <v>15</v>
      </c>
      <c r="B10" s="62" t="s">
        <v>58</v>
      </c>
      <c r="C10" s="62" t="s">
        <v>59</v>
      </c>
      <c r="D10" s="62" t="s">
        <v>60</v>
      </c>
      <c r="E10" s="63" t="s">
        <v>16</v>
      </c>
    </row>
    <row r="11" spans="1:5" ht="18" thickBot="1" x14ac:dyDescent="0.3">
      <c r="A11" s="58" t="s">
        <v>16</v>
      </c>
      <c r="B11" s="59">
        <f>SUM(B12:B43)</f>
        <v>36</v>
      </c>
      <c r="C11" s="59">
        <f t="shared" ref="C11:D11" si="0">SUM(C12:C43)</f>
        <v>63</v>
      </c>
      <c r="D11" s="59">
        <f t="shared" si="0"/>
        <v>70</v>
      </c>
      <c r="E11" s="59">
        <f>SUM(E12:E43)</f>
        <v>169</v>
      </c>
    </row>
    <row r="12" spans="1:5" ht="17.25" hidden="1" x14ac:dyDescent="0.3">
      <c r="A12" s="49" t="s">
        <v>77</v>
      </c>
      <c r="B12" s="50">
        <f>'Mercados por provincia'!C4</f>
        <v>0</v>
      </c>
      <c r="C12" s="50">
        <f>'Mercados por provincia'!D4</f>
        <v>0</v>
      </c>
      <c r="D12" s="50">
        <f>'Mercados por provincia'!E4</f>
        <v>0</v>
      </c>
      <c r="E12" s="48">
        <f>+SUM('Mercados - Provincia'!$B12:$D12)</f>
        <v>0</v>
      </c>
    </row>
    <row r="13" spans="1:5" ht="17.25" x14ac:dyDescent="0.3">
      <c r="A13" s="52" t="s">
        <v>78</v>
      </c>
      <c r="B13" s="51">
        <f>'Mercados por provincia'!C5</f>
        <v>6</v>
      </c>
      <c r="C13" s="51">
        <f>'Mercados por provincia'!D5</f>
        <v>5</v>
      </c>
      <c r="D13" s="51">
        <f>'Mercados por provincia'!E5</f>
        <v>4</v>
      </c>
      <c r="E13" s="53">
        <f>+SUM('Mercados - Provincia'!$B13:$D13)</f>
        <v>15</v>
      </c>
    </row>
    <row r="14" spans="1:5" ht="17.25" hidden="1" x14ac:dyDescent="0.3">
      <c r="A14" s="49" t="s">
        <v>42</v>
      </c>
      <c r="B14" s="50">
        <f>'Mercados por provincia'!C6</f>
        <v>0</v>
      </c>
      <c r="C14" s="50">
        <f>'Mercados por provincia'!D6</f>
        <v>0</v>
      </c>
      <c r="D14" s="50">
        <f>'Mercados por provincia'!E6</f>
        <v>0</v>
      </c>
      <c r="E14" s="48">
        <f>+SUM('Mercados - Provincia'!$B14:$D14)</f>
        <v>0</v>
      </c>
    </row>
    <row r="15" spans="1:5" ht="17.25" x14ac:dyDescent="0.3">
      <c r="A15" s="52" t="s">
        <v>20</v>
      </c>
      <c r="B15" s="51">
        <f>'Mercados por provincia'!C7</f>
        <v>0</v>
      </c>
      <c r="C15" s="51">
        <f>'Mercados por provincia'!D7</f>
        <v>2</v>
      </c>
      <c r="D15" s="51">
        <f>'Mercados por provincia'!E7</f>
        <v>4</v>
      </c>
      <c r="E15" s="53">
        <f>+SUM('Mercados - Provincia'!$B15:$D15)</f>
        <v>6</v>
      </c>
    </row>
    <row r="16" spans="1:5" ht="17.25" x14ac:dyDescent="0.3">
      <c r="A16" s="52" t="s">
        <v>19</v>
      </c>
      <c r="B16" s="51">
        <f>'Mercados por provincia'!C8</f>
        <v>5</v>
      </c>
      <c r="C16" s="51">
        <f>'Mercados por provincia'!D8</f>
        <v>9</v>
      </c>
      <c r="D16" s="51">
        <f>'Mercados por provincia'!E8</f>
        <v>9</v>
      </c>
      <c r="E16" s="53">
        <f>+SUM('Mercados - Provincia'!$B16:$D16)</f>
        <v>23</v>
      </c>
    </row>
    <row r="17" spans="1:5" ht="17.25" hidden="1" x14ac:dyDescent="0.3">
      <c r="A17" s="49" t="s">
        <v>41</v>
      </c>
      <c r="B17" s="50">
        <f>'Mercados por provincia'!C9</f>
        <v>0</v>
      </c>
      <c r="C17" s="50">
        <f>'Mercados por provincia'!D9</f>
        <v>0</v>
      </c>
      <c r="D17" s="50">
        <f>'Mercados por provincia'!E9</f>
        <v>0</v>
      </c>
      <c r="E17" s="48">
        <f>+SUM('Mercados - Provincia'!$B17:$D17)</f>
        <v>0</v>
      </c>
    </row>
    <row r="18" spans="1:5" ht="17.25" hidden="1" x14ac:dyDescent="0.3">
      <c r="A18" s="49" t="s">
        <v>45</v>
      </c>
      <c r="B18" s="50">
        <f>'Mercados por provincia'!C10</f>
        <v>0</v>
      </c>
      <c r="C18" s="50">
        <f>'Mercados por provincia'!D10</f>
        <v>0</v>
      </c>
      <c r="D18" s="50">
        <f>'Mercados por provincia'!E10</f>
        <v>0</v>
      </c>
      <c r="E18" s="48">
        <f>+SUM('Mercados - Provincia'!$B18:$D18)</f>
        <v>0</v>
      </c>
    </row>
    <row r="19" spans="1:5" ht="17.25" hidden="1" x14ac:dyDescent="0.3">
      <c r="A19" s="49" t="s">
        <v>49</v>
      </c>
      <c r="B19" s="50">
        <f>'Mercados por provincia'!C11</f>
        <v>0</v>
      </c>
      <c r="C19" s="50">
        <f>'Mercados por provincia'!D11</f>
        <v>0</v>
      </c>
      <c r="D19" s="50">
        <f>'Mercados por provincia'!E11</f>
        <v>0</v>
      </c>
      <c r="E19" s="48">
        <f>+SUM('Mercados - Provincia'!$B19:$D19)</f>
        <v>0</v>
      </c>
    </row>
    <row r="20" spans="1:5" ht="17.25" hidden="1" x14ac:dyDescent="0.3">
      <c r="A20" s="49" t="s">
        <v>39</v>
      </c>
      <c r="B20" s="50">
        <f>'Mercados por provincia'!C12</f>
        <v>0</v>
      </c>
      <c r="C20" s="50">
        <f>'Mercados por provincia'!D12</f>
        <v>0</v>
      </c>
      <c r="D20" s="50">
        <f>'Mercados por provincia'!E12</f>
        <v>0</v>
      </c>
      <c r="E20" s="48">
        <f>+SUM('Mercados - Provincia'!$B20:$D20)</f>
        <v>0</v>
      </c>
    </row>
    <row r="21" spans="1:5" ht="17.25" hidden="1" x14ac:dyDescent="0.3">
      <c r="A21" s="49" t="s">
        <v>44</v>
      </c>
      <c r="B21" s="50">
        <f>'Mercados por provincia'!C13</f>
        <v>0</v>
      </c>
      <c r="C21" s="50">
        <f>'Mercados por provincia'!D13</f>
        <v>0</v>
      </c>
      <c r="D21" s="50">
        <f>'Mercados por provincia'!E13</f>
        <v>0</v>
      </c>
      <c r="E21" s="48">
        <f>+SUM('Mercados - Provincia'!$B21:$D21)</f>
        <v>0</v>
      </c>
    </row>
    <row r="22" spans="1:5" ht="17.25" x14ac:dyDescent="0.3">
      <c r="A22" s="52" t="s">
        <v>43</v>
      </c>
      <c r="B22" s="51">
        <f>'Mercados por provincia'!C14</f>
        <v>0</v>
      </c>
      <c r="C22" s="51">
        <f>'Mercados por provincia'!D14</f>
        <v>3</v>
      </c>
      <c r="D22" s="51">
        <f>'Mercados por provincia'!E14</f>
        <v>4</v>
      </c>
      <c r="E22" s="53">
        <f>+SUM('Mercados - Provincia'!$B22:$D22)</f>
        <v>7</v>
      </c>
    </row>
    <row r="23" spans="1:5" ht="17.25" hidden="1" x14ac:dyDescent="0.3">
      <c r="A23" s="49" t="s">
        <v>40</v>
      </c>
      <c r="B23" s="50">
        <f>'Mercados por provincia'!C15</f>
        <v>0</v>
      </c>
      <c r="C23" s="50">
        <f>'Mercados por provincia'!D15</f>
        <v>0</v>
      </c>
      <c r="D23" s="50">
        <f>'Mercados por provincia'!E15</f>
        <v>0</v>
      </c>
      <c r="E23" s="48">
        <f>+SUM('Mercados - Provincia'!$B23:$D23)</f>
        <v>0</v>
      </c>
    </row>
    <row r="24" spans="1:5" ht="17.25" hidden="1" x14ac:dyDescent="0.3">
      <c r="A24" s="49" t="s">
        <v>83</v>
      </c>
      <c r="B24" s="50">
        <f>'Mercados por provincia'!C16</f>
        <v>0</v>
      </c>
      <c r="C24" s="50">
        <f>'Mercados por provincia'!D16</f>
        <v>0</v>
      </c>
      <c r="D24" s="50">
        <f>'Mercados por provincia'!E16</f>
        <v>0</v>
      </c>
      <c r="E24" s="48">
        <f>+SUM('Mercados - Provincia'!$B24:$D24)</f>
        <v>0</v>
      </c>
    </row>
    <row r="25" spans="1:5" ht="17.25" hidden="1" x14ac:dyDescent="0.3">
      <c r="A25" s="49" t="s">
        <v>21</v>
      </c>
      <c r="B25" s="50">
        <f>'Mercados por provincia'!C17</f>
        <v>0</v>
      </c>
      <c r="C25" s="50">
        <f>'Mercados por provincia'!D17</f>
        <v>0</v>
      </c>
      <c r="D25" s="50">
        <f>'Mercados por provincia'!E17</f>
        <v>0</v>
      </c>
      <c r="E25" s="48">
        <f>+SUM('Mercados - Provincia'!$B25:$D25)</f>
        <v>0</v>
      </c>
    </row>
    <row r="26" spans="1:5" ht="17.25" hidden="1" x14ac:dyDescent="0.3">
      <c r="A26" s="49" t="s">
        <v>38</v>
      </c>
      <c r="B26" s="50">
        <f>'Mercados por provincia'!C18</f>
        <v>0</v>
      </c>
      <c r="C26" s="50">
        <f>'Mercados por provincia'!D18</f>
        <v>0</v>
      </c>
      <c r="D26" s="50">
        <f>'Mercados por provincia'!E18</f>
        <v>0</v>
      </c>
      <c r="E26" s="48">
        <f>+SUM('Mercados - Provincia'!$B26:$D26)</f>
        <v>0</v>
      </c>
    </row>
    <row r="27" spans="1:5" ht="17.25" x14ac:dyDescent="0.3">
      <c r="A27" s="52" t="s">
        <v>84</v>
      </c>
      <c r="B27" s="51">
        <f>'Mercados por provincia'!C19</f>
        <v>0</v>
      </c>
      <c r="C27" s="51">
        <f>'Mercados por provincia'!D19</f>
        <v>0</v>
      </c>
      <c r="D27" s="51">
        <f>'Mercados por provincia'!E19</f>
        <v>2</v>
      </c>
      <c r="E27" s="53">
        <f>+SUM('Mercados - Provincia'!$B27:$D27)</f>
        <v>2</v>
      </c>
    </row>
    <row r="28" spans="1:5" ht="17.25" hidden="1" x14ac:dyDescent="0.3">
      <c r="A28" s="49" t="s">
        <v>24</v>
      </c>
      <c r="B28" s="50">
        <f>'Mercados por provincia'!C20</f>
        <v>0</v>
      </c>
      <c r="C28" s="50">
        <f>'Mercados por provincia'!D20</f>
        <v>0</v>
      </c>
      <c r="D28" s="50">
        <f>'Mercados por provincia'!E20</f>
        <v>0</v>
      </c>
      <c r="E28" s="48">
        <f>+SUM('Mercados - Provincia'!$B28:$D28)</f>
        <v>0</v>
      </c>
    </row>
    <row r="29" spans="1:5" ht="17.25" x14ac:dyDescent="0.3">
      <c r="A29" s="52" t="s">
        <v>47</v>
      </c>
      <c r="B29" s="51">
        <f>'Mercados por provincia'!C21</f>
        <v>5</v>
      </c>
      <c r="C29" s="51">
        <f>'Mercados por provincia'!D21</f>
        <v>9</v>
      </c>
      <c r="D29" s="51">
        <f>'Mercados por provincia'!E21</f>
        <v>9</v>
      </c>
      <c r="E29" s="53">
        <f>+SUM('Mercados - Provincia'!$B29:$D29)</f>
        <v>23</v>
      </c>
    </row>
    <row r="30" spans="1:5" ht="17.25" x14ac:dyDescent="0.3">
      <c r="A30" s="52" t="s">
        <v>23</v>
      </c>
      <c r="B30" s="51">
        <f>'Mercados por provincia'!C22</f>
        <v>6</v>
      </c>
      <c r="C30" s="51">
        <f>'Mercados por provincia'!D22</f>
        <v>9</v>
      </c>
      <c r="D30" s="51">
        <f>'Mercados por provincia'!E22</f>
        <v>9</v>
      </c>
      <c r="E30" s="53">
        <f>+SUM('Mercados - Provincia'!$B30:$D30)</f>
        <v>24</v>
      </c>
    </row>
    <row r="31" spans="1:5" ht="17.25" hidden="1" x14ac:dyDescent="0.3">
      <c r="A31" s="49" t="s">
        <v>25</v>
      </c>
      <c r="B31" s="50">
        <f>'Mercados por provincia'!C23</f>
        <v>0</v>
      </c>
      <c r="C31" s="50">
        <f>'Mercados por provincia'!D23</f>
        <v>0</v>
      </c>
      <c r="D31" s="50">
        <f>'Mercados por provincia'!E23</f>
        <v>0</v>
      </c>
      <c r="E31" s="48">
        <f>+SUM('Mercados - Provincia'!$B31:$D31)</f>
        <v>0</v>
      </c>
    </row>
    <row r="32" spans="1:5" ht="17.25" x14ac:dyDescent="0.3">
      <c r="A32" s="52" t="s">
        <v>26</v>
      </c>
      <c r="B32" s="51">
        <f>'Mercados por provincia'!C24</f>
        <v>1</v>
      </c>
      <c r="C32" s="51">
        <f>'Mercados por provincia'!D24</f>
        <v>6</v>
      </c>
      <c r="D32" s="51">
        <f>'Mercados por provincia'!E24</f>
        <v>4</v>
      </c>
      <c r="E32" s="53">
        <f>+SUM('Mercados - Provincia'!$B32:$D32)</f>
        <v>11</v>
      </c>
    </row>
    <row r="33" spans="1:5" ht="17.25" hidden="1" x14ac:dyDescent="0.3">
      <c r="A33" s="49" t="s">
        <v>28</v>
      </c>
      <c r="B33" s="50">
        <f>'Mercados por provincia'!C25</f>
        <v>0</v>
      </c>
      <c r="C33" s="50">
        <f>'Mercados por provincia'!D25</f>
        <v>0</v>
      </c>
      <c r="D33" s="50">
        <f>'Mercados por provincia'!E25</f>
        <v>0</v>
      </c>
      <c r="E33" s="48">
        <f>+SUM('Mercados - Provincia'!$B33:$D33)</f>
        <v>0</v>
      </c>
    </row>
    <row r="34" spans="1:5" ht="17.25" hidden="1" x14ac:dyDescent="0.3">
      <c r="A34" s="49" t="s">
        <v>48</v>
      </c>
      <c r="B34" s="50">
        <f>'Mercados por provincia'!C26</f>
        <v>0</v>
      </c>
      <c r="C34" s="50">
        <f>'Mercados por provincia'!D26</f>
        <v>0</v>
      </c>
      <c r="D34" s="50">
        <f>'Mercados por provincia'!E26</f>
        <v>0</v>
      </c>
      <c r="E34" s="48">
        <f>+SUM('Mercados - Provincia'!$B34:$D34)</f>
        <v>0</v>
      </c>
    </row>
    <row r="35" spans="1:5" ht="17.25" hidden="1" x14ac:dyDescent="0.3">
      <c r="A35" s="49" t="s">
        <v>27</v>
      </c>
      <c r="B35" s="50">
        <f>'Mercados por provincia'!C27</f>
        <v>0</v>
      </c>
      <c r="C35" s="50">
        <f>'Mercados por provincia'!D27</f>
        <v>0</v>
      </c>
      <c r="D35" s="50">
        <f>'Mercados por provincia'!E27</f>
        <v>0</v>
      </c>
      <c r="E35" s="48">
        <f>+SUM('Mercados - Provincia'!$B35:$D35)</f>
        <v>0</v>
      </c>
    </row>
    <row r="36" spans="1:5" ht="17.25" x14ac:dyDescent="0.3">
      <c r="A36" s="52" t="s">
        <v>46</v>
      </c>
      <c r="B36" s="51">
        <f>'Mercados por provincia'!C28</f>
        <v>6</v>
      </c>
      <c r="C36" s="51">
        <f>'Mercados por provincia'!D28</f>
        <v>9</v>
      </c>
      <c r="D36" s="51">
        <f>'Mercados por provincia'!E28</f>
        <v>9</v>
      </c>
      <c r="E36" s="53">
        <f>+SUM('Mercados - Provincia'!$B36:$D36)</f>
        <v>24</v>
      </c>
    </row>
    <row r="37" spans="1:5" ht="17.25" hidden="1" x14ac:dyDescent="0.3">
      <c r="A37" s="49" t="s">
        <v>29</v>
      </c>
      <c r="B37" s="50">
        <f>'Mercados por provincia'!C29</f>
        <v>0</v>
      </c>
      <c r="C37" s="50">
        <f>'Mercados por provincia'!D29</f>
        <v>0</v>
      </c>
      <c r="D37" s="50">
        <f>'Mercados por provincia'!E29</f>
        <v>0</v>
      </c>
      <c r="E37" s="48">
        <f>+SUM('Mercados - Provincia'!$B37:$D37)</f>
        <v>0</v>
      </c>
    </row>
    <row r="38" spans="1:5" ht="17.25" hidden="1" x14ac:dyDescent="0.3">
      <c r="A38" s="49" t="s">
        <v>35</v>
      </c>
      <c r="B38" s="50">
        <f>'Mercados por provincia'!C30</f>
        <v>0</v>
      </c>
      <c r="C38" s="50">
        <f>'Mercados por provincia'!D30</f>
        <v>0</v>
      </c>
      <c r="D38" s="50">
        <f>'Mercados por provincia'!E30</f>
        <v>0</v>
      </c>
      <c r="E38" s="48">
        <f>+SUM('Mercados - Provincia'!$B38:$D38)</f>
        <v>0</v>
      </c>
    </row>
    <row r="39" spans="1:5" ht="17.25" x14ac:dyDescent="0.3">
      <c r="A39" s="52" t="s">
        <v>31</v>
      </c>
      <c r="B39" s="51">
        <f>'Mercados por provincia'!C31</f>
        <v>1</v>
      </c>
      <c r="C39" s="51">
        <f>'Mercados por provincia'!D31</f>
        <v>2</v>
      </c>
      <c r="D39" s="51">
        <f>'Mercados por provincia'!E31</f>
        <v>5</v>
      </c>
      <c r="E39" s="53">
        <f>+SUM('Mercados - Provincia'!$B39:$D39)</f>
        <v>8</v>
      </c>
    </row>
    <row r="40" spans="1:5" ht="17.25" x14ac:dyDescent="0.3">
      <c r="A40" s="52" t="s">
        <v>32</v>
      </c>
      <c r="B40" s="51">
        <f>'Mercados por provincia'!C32</f>
        <v>6</v>
      </c>
      <c r="C40" s="51">
        <f>'Mercados por provincia'!D32</f>
        <v>9</v>
      </c>
      <c r="D40" s="51">
        <f>'Mercados por provincia'!E32</f>
        <v>9</v>
      </c>
      <c r="E40" s="53">
        <f>+SUM('Mercados - Provincia'!$B40:$D40)</f>
        <v>24</v>
      </c>
    </row>
    <row r="41" spans="1:5" ht="17.25" hidden="1" x14ac:dyDescent="0.3">
      <c r="A41" s="49" t="s">
        <v>36</v>
      </c>
      <c r="B41" s="50">
        <f>'Mercados por provincia'!C33</f>
        <v>0</v>
      </c>
      <c r="C41" s="50">
        <f>'Mercados por provincia'!D33</f>
        <v>0</v>
      </c>
      <c r="D41" s="50">
        <f>'Mercados por provincia'!E33</f>
        <v>0</v>
      </c>
      <c r="E41" s="48">
        <f>+SUM('Mercados - Provincia'!$B41:$D41)</f>
        <v>0</v>
      </c>
    </row>
    <row r="42" spans="1:5" ht="17.25" hidden="1" x14ac:dyDescent="0.3">
      <c r="A42" s="49" t="s">
        <v>33</v>
      </c>
      <c r="B42" s="50">
        <f>'Mercados por provincia'!C34</f>
        <v>0</v>
      </c>
      <c r="C42" s="50">
        <f>'Mercados por provincia'!D34</f>
        <v>0</v>
      </c>
      <c r="D42" s="50">
        <f>'Mercados por provincia'!E34</f>
        <v>0</v>
      </c>
      <c r="E42" s="48">
        <f>+SUM('Mercados - Provincia'!$B42:$D42)</f>
        <v>0</v>
      </c>
    </row>
    <row r="43" spans="1:5" ht="17.25" x14ac:dyDescent="0.3">
      <c r="A43" s="52" t="s">
        <v>34</v>
      </c>
      <c r="B43" s="51">
        <f>'Mercados por provincia'!C35</f>
        <v>0</v>
      </c>
      <c r="C43" s="51">
        <f>'Mercados por provincia'!D35</f>
        <v>0</v>
      </c>
      <c r="D43" s="51">
        <f>'Mercados por provincia'!E35</f>
        <v>2</v>
      </c>
      <c r="E43" s="53">
        <f>+SUM('Mercados - Provincia'!$B43:$D43)</f>
        <v>2</v>
      </c>
    </row>
    <row r="45" spans="1:5" ht="15.75" x14ac:dyDescent="0.3">
      <c r="A45" s="117" t="s">
        <v>80</v>
      </c>
      <c r="B45" s="117"/>
      <c r="C45" s="117"/>
      <c r="D45" s="117"/>
      <c r="E45" s="117"/>
    </row>
  </sheetData>
  <autoFilter ref="A10:E44" xr:uid="{E7F3119B-BCB6-4C01-833F-ED56E426E97F}">
    <filterColumn colId="4">
      <filters blank="1">
        <filter val="11"/>
        <filter val="15"/>
        <filter val="169"/>
        <filter val="2"/>
        <filter val="23"/>
        <filter val="24"/>
        <filter val="6"/>
        <filter val="7"/>
        <filter val="8"/>
      </filters>
    </filterColumn>
  </autoFilter>
  <mergeCells count="2">
    <mergeCell ref="A9:E9"/>
    <mergeCell ref="A45:E4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CB44-1415-43AE-88BB-90069564C73B}">
  <sheetPr codeName="Hoja8"/>
  <dimension ref="A1:I17"/>
  <sheetViews>
    <sheetView showGridLines="0" zoomScaleNormal="100" workbookViewId="0">
      <selection activeCell="F5" sqref="F5"/>
    </sheetView>
  </sheetViews>
  <sheetFormatPr baseColWidth="10" defaultColWidth="11.5703125" defaultRowHeight="15" x14ac:dyDescent="0.25"/>
  <cols>
    <col min="1" max="1" width="25.42578125" bestFit="1" customWidth="1"/>
    <col min="2" max="5" width="23.7109375" customWidth="1"/>
    <col min="6" max="9" width="22.7109375" customWidth="1"/>
  </cols>
  <sheetData>
    <row r="1" spans="1:9" ht="18" x14ac:dyDescent="0.35">
      <c r="A1" s="116"/>
      <c r="B1" s="116"/>
      <c r="C1" s="116"/>
      <c r="D1" s="116"/>
      <c r="E1" s="116"/>
    </row>
    <row r="9" spans="1:9" ht="18" x14ac:dyDescent="0.35">
      <c r="A9" s="119" t="s">
        <v>93</v>
      </c>
      <c r="B9" s="120"/>
      <c r="C9" s="120"/>
      <c r="D9" s="120"/>
      <c r="E9" s="120"/>
      <c r="F9" s="46"/>
      <c r="G9" s="46"/>
      <c r="H9" s="46"/>
      <c r="I9" s="1"/>
    </row>
    <row r="10" spans="1:9" ht="18" thickBot="1" x14ac:dyDescent="0.3">
      <c r="A10" s="57" t="s">
        <v>7</v>
      </c>
      <c r="B10" s="57" t="s">
        <v>58</v>
      </c>
      <c r="C10" s="57" t="s">
        <v>59</v>
      </c>
      <c r="D10" s="57" t="s">
        <v>60</v>
      </c>
      <c r="E10" s="57" t="s">
        <v>16</v>
      </c>
      <c r="F10" s="46"/>
      <c r="G10" s="46"/>
      <c r="H10" s="46"/>
      <c r="I10" s="1"/>
    </row>
    <row r="11" spans="1:9" ht="18" thickBot="1" x14ac:dyDescent="0.3">
      <c r="A11" s="58" t="s">
        <v>16</v>
      </c>
      <c r="B11" s="59">
        <f>SUM(B12:B14)</f>
        <v>22</v>
      </c>
      <c r="C11" s="59">
        <f>SUM(C12:C14)</f>
        <v>52</v>
      </c>
      <c r="D11" s="59">
        <f>SUM(D12:D14)</f>
        <v>72</v>
      </c>
      <c r="E11" s="59">
        <f>SUM(E12:E14)</f>
        <v>146</v>
      </c>
      <c r="F11" s="46"/>
      <c r="G11" s="46"/>
      <c r="H11" s="46"/>
      <c r="I11" s="1"/>
    </row>
    <row r="12" spans="1:9" ht="30" customHeight="1" x14ac:dyDescent="0.25">
      <c r="A12" s="54" t="s">
        <v>4</v>
      </c>
      <c r="B12" s="55">
        <f>'Servicios Generales'!B21</f>
        <v>22</v>
      </c>
      <c r="C12" s="55">
        <f>'Servicios Generales'!C21</f>
        <v>52</v>
      </c>
      <c r="D12" s="55">
        <f>'Servicios Generales'!D21</f>
        <v>72</v>
      </c>
      <c r="E12" s="53">
        <f>+SUM(B12:D12)</f>
        <v>146</v>
      </c>
      <c r="F12" s="46"/>
      <c r="G12" s="46"/>
      <c r="H12" s="46"/>
    </row>
    <row r="13" spans="1:9" ht="30" customHeight="1" x14ac:dyDescent="0.25">
      <c r="A13" s="54" t="s">
        <v>5</v>
      </c>
      <c r="B13" s="55">
        <f>'Servicios Generales'!B22</f>
        <v>0</v>
      </c>
      <c r="C13" s="55">
        <f>'Servicios Generales'!C22</f>
        <v>0</v>
      </c>
      <c r="D13" s="55">
        <f>'Servicios Generales'!D22</f>
        <v>0</v>
      </c>
      <c r="E13" s="53">
        <f>+IF(AND(B13&lt;&gt;"",C13="",D13=""),B13,IF(AND(B13&lt;&gt;"",C13&lt;&gt;"",D13=""),C13,IF(AND(B13&lt;&gt;"",C13&lt;&gt;"",D13&lt;&gt;""),D13,"N/D")))</f>
        <v>0</v>
      </c>
      <c r="F13" s="46"/>
      <c r="G13" s="46"/>
      <c r="H13" s="46"/>
    </row>
    <row r="14" spans="1:9" ht="30" customHeight="1" thickBot="1" x14ac:dyDescent="0.3">
      <c r="A14" s="60" t="s">
        <v>6</v>
      </c>
      <c r="B14" s="56">
        <f>'Servicios Generales'!B23</f>
        <v>0</v>
      </c>
      <c r="C14" s="56">
        <f>'Servicios Generales'!C23</f>
        <v>0</v>
      </c>
      <c r="D14" s="56">
        <f>'Servicios Generales'!D23</f>
        <v>0</v>
      </c>
      <c r="E14" s="61">
        <f t="shared" ref="E14" si="0">+SUM(B14:D14)</f>
        <v>0</v>
      </c>
      <c r="F14" s="46"/>
      <c r="G14" s="46"/>
      <c r="H14" s="46"/>
    </row>
    <row r="15" spans="1:9" ht="20.100000000000001" customHeight="1" x14ac:dyDescent="0.3">
      <c r="A15" s="117" t="s">
        <v>86</v>
      </c>
      <c r="B15" s="117"/>
      <c r="C15" s="117"/>
      <c r="D15" s="117"/>
      <c r="E15" s="117"/>
      <c r="F15" s="46"/>
      <c r="G15" s="46"/>
      <c r="H15" s="46"/>
    </row>
    <row r="16" spans="1:9" ht="20.100000000000001" customHeight="1" x14ac:dyDescent="0.3">
      <c r="A16" s="47"/>
      <c r="B16" s="47"/>
      <c r="C16" s="47"/>
      <c r="D16" s="47"/>
      <c r="E16" s="47"/>
      <c r="F16" s="46"/>
      <c r="G16" s="46"/>
      <c r="H16" s="46"/>
    </row>
    <row r="17" spans="1:8" ht="20.100000000000001" customHeight="1" x14ac:dyDescent="0.3">
      <c r="A17" s="47"/>
      <c r="B17" s="47"/>
      <c r="C17" s="47"/>
      <c r="D17" s="47"/>
      <c r="E17" s="47"/>
      <c r="F17" s="46"/>
      <c r="G17" s="46"/>
      <c r="H17" s="46"/>
    </row>
  </sheetData>
  <mergeCells count="3">
    <mergeCell ref="A9:E9"/>
    <mergeCell ref="A15:E15"/>
    <mergeCell ref="A1:E1"/>
  </mergeCells>
  <pageMargins left="0.7" right="0.7" top="0.75" bottom="0.75" header="0.3" footer="0.3"/>
  <ignoredErrors>
    <ignoredError sqref="E13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9A6C-F93B-417B-B098-00667AFF82A1}">
  <sheetPr codeName="Hoja9"/>
  <dimension ref="A9:E20"/>
  <sheetViews>
    <sheetView showGridLines="0" zoomScaleNormal="100" workbookViewId="0">
      <pane xSplit="5" ySplit="10" topLeftCell="F11" activePane="bottomRight" state="frozenSplit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5703125" defaultRowHeight="15" x14ac:dyDescent="0.25"/>
  <cols>
    <col min="1" max="5" width="30.7109375" customWidth="1"/>
    <col min="6" max="9" width="22.7109375" customWidth="1"/>
  </cols>
  <sheetData>
    <row r="9" spans="1:5" ht="18" x14ac:dyDescent="0.35">
      <c r="A9" s="116" t="s">
        <v>94</v>
      </c>
      <c r="B9" s="116"/>
      <c r="C9" s="116"/>
      <c r="D9" s="116"/>
      <c r="E9" s="116"/>
    </row>
    <row r="10" spans="1:5" ht="18" thickBot="1" x14ac:dyDescent="0.3">
      <c r="A10" s="57" t="s">
        <v>10</v>
      </c>
      <c r="B10" s="57" t="s">
        <v>58</v>
      </c>
      <c r="C10" s="57" t="s">
        <v>59</v>
      </c>
      <c r="D10" s="57" t="s">
        <v>60</v>
      </c>
      <c r="E10" s="57" t="s">
        <v>16</v>
      </c>
    </row>
    <row r="11" spans="1:5" ht="18" thickBot="1" x14ac:dyDescent="0.3">
      <c r="A11" s="58" t="s">
        <v>16</v>
      </c>
      <c r="B11" s="59">
        <f>SUM(B12:B18)</f>
        <v>0</v>
      </c>
      <c r="C11" s="59">
        <f t="shared" ref="C11:D11" si="0">SUM(C12:C18)</f>
        <v>5</v>
      </c>
      <c r="D11" s="59">
        <f t="shared" si="0"/>
        <v>6</v>
      </c>
      <c r="E11" s="59">
        <f>SUM(B11:D11)</f>
        <v>11</v>
      </c>
    </row>
    <row r="12" spans="1:5" ht="66" x14ac:dyDescent="0.25">
      <c r="A12" s="64" t="s">
        <v>69</v>
      </c>
      <c r="B12" s="65">
        <f>'Servicios Generales'!B28</f>
        <v>0</v>
      </c>
      <c r="C12" s="65">
        <f>'Servicios Generales'!C28</f>
        <v>0</v>
      </c>
      <c r="D12" s="65">
        <f>'Servicios Generales'!D28</f>
        <v>1</v>
      </c>
      <c r="E12" s="66">
        <f t="shared" ref="E12:E15" si="1">+SUM(B12:D12)</f>
        <v>1</v>
      </c>
    </row>
    <row r="13" spans="1:5" ht="99" x14ac:dyDescent="0.25">
      <c r="A13" s="67" t="s">
        <v>70</v>
      </c>
      <c r="B13" s="68">
        <f>'Servicios Generales'!B29</f>
        <v>0</v>
      </c>
      <c r="C13" s="68">
        <f>'Servicios Generales'!C29</f>
        <v>1</v>
      </c>
      <c r="D13" s="68">
        <f>'Servicios Generales'!D29</f>
        <v>1</v>
      </c>
      <c r="E13" s="69">
        <f t="shared" si="1"/>
        <v>2</v>
      </c>
    </row>
    <row r="14" spans="1:5" ht="82.5" x14ac:dyDescent="0.25">
      <c r="A14" s="70" t="s">
        <v>71</v>
      </c>
      <c r="B14" s="71">
        <f>'Servicios Generales'!B30</f>
        <v>0</v>
      </c>
      <c r="C14" s="71">
        <f>'Servicios Generales'!C30</f>
        <v>3</v>
      </c>
      <c r="D14" s="71">
        <f>'Servicios Generales'!D30</f>
        <v>2</v>
      </c>
      <c r="E14" s="72">
        <f t="shared" si="1"/>
        <v>5</v>
      </c>
    </row>
    <row r="15" spans="1:5" ht="66" x14ac:dyDescent="0.25">
      <c r="A15" s="70" t="s">
        <v>72</v>
      </c>
      <c r="B15" s="71">
        <f>'Servicios Generales'!B31</f>
        <v>0</v>
      </c>
      <c r="C15" s="71">
        <f>'Servicios Generales'!C31</f>
        <v>1</v>
      </c>
      <c r="D15" s="71">
        <f>'Servicios Generales'!D31</f>
        <v>0</v>
      </c>
      <c r="E15" s="72">
        <f t="shared" si="1"/>
        <v>1</v>
      </c>
    </row>
    <row r="16" spans="1:5" ht="82.5" x14ac:dyDescent="0.25">
      <c r="A16" s="70" t="s">
        <v>73</v>
      </c>
      <c r="B16" s="71">
        <f>'Servicios Generales'!B32</f>
        <v>0</v>
      </c>
      <c r="C16" s="71">
        <f>'Servicios Generales'!C32</f>
        <v>0</v>
      </c>
      <c r="D16" s="71">
        <f>'Servicios Generales'!D32</f>
        <v>0</v>
      </c>
      <c r="E16" s="72">
        <f>+SUM(B16:D16)</f>
        <v>0</v>
      </c>
    </row>
    <row r="17" spans="1:5" ht="33" x14ac:dyDescent="0.25">
      <c r="A17" s="70" t="s">
        <v>74</v>
      </c>
      <c r="B17" s="71">
        <f>'Servicios Generales'!B33</f>
        <v>0</v>
      </c>
      <c r="C17" s="71">
        <f>'Servicios Generales'!C33</f>
        <v>0</v>
      </c>
      <c r="D17" s="71">
        <f>'Servicios Generales'!D33</f>
        <v>1</v>
      </c>
      <c r="E17" s="72">
        <f>+SUM(B17:D17)</f>
        <v>1</v>
      </c>
    </row>
    <row r="18" spans="1:5" ht="33.75" thickBot="1" x14ac:dyDescent="0.3">
      <c r="A18" s="73" t="s">
        <v>81</v>
      </c>
      <c r="B18" s="74">
        <f>'Servicios Generales'!B34</f>
        <v>0</v>
      </c>
      <c r="C18" s="74">
        <f>'Servicios Generales'!C34</f>
        <v>0</v>
      </c>
      <c r="D18" s="74">
        <f>'Servicios Generales'!D34</f>
        <v>1</v>
      </c>
      <c r="E18" s="75">
        <f>+SUM(B18:D18)</f>
        <v>1</v>
      </c>
    </row>
    <row r="20" spans="1:5" ht="15.75" x14ac:dyDescent="0.3">
      <c r="A20" s="117" t="s">
        <v>87</v>
      </c>
      <c r="B20" s="117"/>
      <c r="C20" s="117"/>
      <c r="D20" s="117"/>
      <c r="E20" s="117"/>
    </row>
  </sheetData>
  <mergeCells count="2">
    <mergeCell ref="A20:E20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Servicios Generales</vt:lpstr>
      <vt:lpstr>Mercados por provincia</vt:lpstr>
      <vt:lpstr>Bodegas por provincia</vt:lpstr>
      <vt:lpstr>Canales</vt:lpstr>
      <vt:lpstr>Beneficiarios Canales</vt:lpstr>
      <vt:lpstr>Bodegas - Provincia</vt:lpstr>
      <vt:lpstr>Mercados - Provincia</vt:lpstr>
      <vt:lpstr>Productores beneficiados</vt:lpstr>
      <vt:lpstr>Talleres</vt:lpstr>
      <vt:lpstr>Beneficiarios Talleres</vt:lpstr>
      <vt:lpstr>Provincias RD</vt:lpstr>
      <vt:lpstr>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Amber Gomez</cp:lastModifiedBy>
  <dcterms:created xsi:type="dcterms:W3CDTF">2021-03-24T18:34:32Z</dcterms:created>
  <dcterms:modified xsi:type="dcterms:W3CDTF">2021-12-10T12:09:49Z</dcterms:modified>
</cp:coreProperties>
</file>