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Informes planificación\Estadisticas actualizadas\"/>
    </mc:Choice>
  </mc:AlternateContent>
  <xr:revisionPtr revIDLastSave="0" documentId="13_ncr:1_{A68C64B2-2300-4B78-AEBC-CC304C1A3526}" xr6:coauthVersionLast="47" xr6:coauthVersionMax="47" xr10:uidLastSave="{00000000-0000-0000-0000-000000000000}"/>
  <bookViews>
    <workbookView xWindow="-120" yWindow="-120" windowWidth="20730" windowHeight="11160" firstSheet="6" activeTab="9" xr2:uid="{00000000-000D-0000-FFFF-FFFF00000000}"/>
  </bookViews>
  <sheets>
    <sheet name="Canales" sheetId="1" r:id="rId1"/>
    <sheet name="Beneficiarios" sheetId="4" r:id="rId2"/>
    <sheet name="Tabla bodegas" sheetId="2" r:id="rId3"/>
    <sheet name="Tabla mercados" sheetId="5" r:id="rId4"/>
    <sheet name="Tabla ferias" sheetId="6" r:id="rId5"/>
    <sheet name="Tabla supermercados" sheetId="7" r:id="rId6"/>
    <sheet name="Productores canales" sheetId="8" r:id="rId7"/>
    <sheet name="Talleres" sheetId="9" r:id="rId8"/>
    <sheet name="Productores talleres" sheetId="10" r:id="rId9"/>
    <sheet name="Data cruda" sheetId="14" r:id="rId10"/>
    <sheet name="Encuentros" sheetId="11" state="hidden" r:id="rId11"/>
    <sheet name="Productores afiliados" sheetId="12" state="hidden" r:id="rId12"/>
    <sheet name="Asociaciones" sheetId="13" state="hidden" r:id="rId13"/>
    <sheet name="Hoja1" sheetId="15" state="hidden" r:id="rId14"/>
  </sheets>
  <definedNames>
    <definedName name="_xlnm._FilterDatabase" localSheetId="9" hidden="1">'Data cruda'!$A$4:$N$36</definedName>
    <definedName name="_xlnm._FilterDatabase" localSheetId="4" hidden="1">'Tabla ferias'!$A$2:$F$35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0" l="1"/>
  <c r="E2" i="7"/>
  <c r="D2" i="7"/>
  <c r="C2" i="7"/>
  <c r="D2" i="13"/>
  <c r="D3" i="13" s="1"/>
  <c r="C2" i="13"/>
  <c r="C3" i="13" s="1"/>
  <c r="B2" i="13"/>
  <c r="B3" i="13" s="1"/>
  <c r="D2" i="12"/>
  <c r="C2" i="12"/>
  <c r="B2" i="12"/>
  <c r="D2" i="11"/>
  <c r="D3" i="11" s="1"/>
  <c r="C2" i="11"/>
  <c r="C3" i="11" s="1"/>
  <c r="B2" i="11"/>
  <c r="B3" i="11" s="1"/>
  <c r="D2" i="10"/>
  <c r="C2" i="10"/>
  <c r="B2" i="10"/>
  <c r="D2" i="9"/>
  <c r="C2" i="9"/>
  <c r="B2" i="9"/>
  <c r="D20" i="8"/>
  <c r="C20" i="8"/>
  <c r="B20" i="8"/>
  <c r="B21" i="8" s="1"/>
  <c r="E2" i="6"/>
  <c r="D2" i="6"/>
  <c r="C2" i="6"/>
  <c r="E2" i="5"/>
  <c r="D2" i="5"/>
  <c r="D35" i="5" s="1"/>
  <c r="C2" i="5"/>
  <c r="E2" i="2"/>
  <c r="D2" i="2"/>
  <c r="C2" i="2"/>
  <c r="D20" i="4"/>
  <c r="D23" i="4" s="1"/>
  <c r="C20" i="4"/>
  <c r="C23" i="4" s="1"/>
  <c r="B20" i="4"/>
  <c r="B23" i="4" s="1"/>
  <c r="D20" i="1"/>
  <c r="D23" i="1" s="1"/>
  <c r="C20" i="1"/>
  <c r="C23" i="1" s="1"/>
  <c r="B20" i="1"/>
  <c r="B23" i="1" s="1"/>
  <c r="C36" i="5" l="1"/>
  <c r="C35" i="5"/>
  <c r="E36" i="5"/>
  <c r="E35" i="5"/>
  <c r="D24" i="1"/>
  <c r="B24" i="1"/>
  <c r="B22" i="1"/>
  <c r="C22" i="4"/>
  <c r="C24" i="4"/>
  <c r="E32" i="2"/>
  <c r="E28" i="2"/>
  <c r="E24" i="2"/>
  <c r="E20" i="2"/>
  <c r="E16" i="2"/>
  <c r="E12" i="2"/>
  <c r="E8" i="2"/>
  <c r="E35" i="2"/>
  <c r="E31" i="2"/>
  <c r="E27" i="2"/>
  <c r="E23" i="2"/>
  <c r="E19" i="2"/>
  <c r="E15" i="2"/>
  <c r="E11" i="2"/>
  <c r="E7" i="2"/>
  <c r="E34" i="2"/>
  <c r="E30" i="2"/>
  <c r="E26" i="2"/>
  <c r="E22" i="2"/>
  <c r="E18" i="2"/>
  <c r="E14" i="2"/>
  <c r="E10" i="2"/>
  <c r="E6" i="2"/>
  <c r="E33" i="2"/>
  <c r="E29" i="2"/>
  <c r="E25" i="2"/>
  <c r="E21" i="2"/>
  <c r="E17" i="2"/>
  <c r="E13" i="2"/>
  <c r="E9" i="2"/>
  <c r="E5" i="2"/>
  <c r="E4" i="2"/>
  <c r="C34" i="6"/>
  <c r="C30" i="6"/>
  <c r="C26" i="6"/>
  <c r="C22" i="6"/>
  <c r="C18" i="6"/>
  <c r="C14" i="6"/>
  <c r="C10" i="6"/>
  <c r="C6" i="6"/>
  <c r="C33" i="6"/>
  <c r="C29" i="6"/>
  <c r="C25" i="6"/>
  <c r="C21" i="6"/>
  <c r="C17" i="6"/>
  <c r="C13" i="6"/>
  <c r="C9" i="6"/>
  <c r="C5" i="6"/>
  <c r="C32" i="6"/>
  <c r="C28" i="6"/>
  <c r="C24" i="6"/>
  <c r="C20" i="6"/>
  <c r="C16" i="6"/>
  <c r="C12" i="6"/>
  <c r="C8" i="6"/>
  <c r="C4" i="6"/>
  <c r="C35" i="6"/>
  <c r="C31" i="6"/>
  <c r="C27" i="6"/>
  <c r="C23" i="6"/>
  <c r="C19" i="6"/>
  <c r="C15" i="6"/>
  <c r="C11" i="6"/>
  <c r="C7" i="6"/>
  <c r="C21" i="8"/>
  <c r="D5" i="9"/>
  <c r="D4" i="9"/>
  <c r="D6" i="9"/>
  <c r="C5" i="12"/>
  <c r="C4" i="12"/>
  <c r="C6" i="12"/>
  <c r="B24" i="4"/>
  <c r="B22" i="4"/>
  <c r="D35" i="2"/>
  <c r="D31" i="2"/>
  <c r="D27" i="2"/>
  <c r="D23" i="2"/>
  <c r="D19" i="2"/>
  <c r="D15" i="2"/>
  <c r="D11" i="2"/>
  <c r="D7" i="2"/>
  <c r="D4" i="2"/>
  <c r="D34" i="2"/>
  <c r="D30" i="2"/>
  <c r="D26" i="2"/>
  <c r="D22" i="2"/>
  <c r="D18" i="2"/>
  <c r="D14" i="2"/>
  <c r="D10" i="2"/>
  <c r="D6" i="2"/>
  <c r="D33" i="2"/>
  <c r="D29" i="2"/>
  <c r="D25" i="2"/>
  <c r="D21" i="2"/>
  <c r="D17" i="2"/>
  <c r="D13" i="2"/>
  <c r="D9" i="2"/>
  <c r="D5" i="2"/>
  <c r="D32" i="2"/>
  <c r="D28" i="2"/>
  <c r="D24" i="2"/>
  <c r="D20" i="2"/>
  <c r="D16" i="2"/>
  <c r="D12" i="2"/>
  <c r="D8" i="2"/>
  <c r="E32" i="5"/>
  <c r="E28" i="5"/>
  <c r="E24" i="5"/>
  <c r="E20" i="5"/>
  <c r="E16" i="5"/>
  <c r="E12" i="5"/>
  <c r="E8" i="5"/>
  <c r="E4" i="5"/>
  <c r="E31" i="5"/>
  <c r="E27" i="5"/>
  <c r="E23" i="5"/>
  <c r="E19" i="5"/>
  <c r="E15" i="5"/>
  <c r="E11" i="5"/>
  <c r="E7" i="5"/>
  <c r="E34" i="5"/>
  <c r="E30" i="5"/>
  <c r="E26" i="5"/>
  <c r="E22" i="5"/>
  <c r="E18" i="5"/>
  <c r="E14" i="5"/>
  <c r="E10" i="5"/>
  <c r="E6" i="5"/>
  <c r="E33" i="5"/>
  <c r="E29" i="5"/>
  <c r="E25" i="5"/>
  <c r="E21" i="5"/>
  <c r="E17" i="5"/>
  <c r="E13" i="5"/>
  <c r="E9" i="5"/>
  <c r="E5" i="5"/>
  <c r="C6" i="9"/>
  <c r="C5" i="9"/>
  <c r="C4" i="9"/>
  <c r="D6" i="10"/>
  <c r="D4" i="10"/>
  <c r="B4" i="12"/>
  <c r="B6" i="12"/>
  <c r="B5" i="12"/>
  <c r="E32" i="7"/>
  <c r="E28" i="7"/>
  <c r="E24" i="7"/>
  <c r="E20" i="7"/>
  <c r="E16" i="7"/>
  <c r="E12" i="7"/>
  <c r="E8" i="7"/>
  <c r="E4" i="7"/>
  <c r="E35" i="7"/>
  <c r="E31" i="7"/>
  <c r="E27" i="7"/>
  <c r="E23" i="7"/>
  <c r="E19" i="7"/>
  <c r="E15" i="7"/>
  <c r="E11" i="7"/>
  <c r="E7" i="7"/>
  <c r="E34" i="7"/>
  <c r="E30" i="7"/>
  <c r="E26" i="7"/>
  <c r="E22" i="7"/>
  <c r="E18" i="7"/>
  <c r="E14" i="7"/>
  <c r="E10" i="7"/>
  <c r="E6" i="7"/>
  <c r="E33" i="7"/>
  <c r="E29" i="7"/>
  <c r="E25" i="7"/>
  <c r="E21" i="7"/>
  <c r="E17" i="7"/>
  <c r="E13" i="7"/>
  <c r="E9" i="7"/>
  <c r="E5" i="7"/>
  <c r="D22" i="1"/>
  <c r="C34" i="2"/>
  <c r="C30" i="2"/>
  <c r="C26" i="2"/>
  <c r="C22" i="2"/>
  <c r="C18" i="2"/>
  <c r="C14" i="2"/>
  <c r="C10" i="2"/>
  <c r="C6" i="2"/>
  <c r="C33" i="2"/>
  <c r="C29" i="2"/>
  <c r="C25" i="2"/>
  <c r="C21" i="2"/>
  <c r="C17" i="2"/>
  <c r="C13" i="2"/>
  <c r="C9" i="2"/>
  <c r="C5" i="2"/>
  <c r="C32" i="2"/>
  <c r="C28" i="2"/>
  <c r="C24" i="2"/>
  <c r="C20" i="2"/>
  <c r="C16" i="2"/>
  <c r="C12" i="2"/>
  <c r="C8" i="2"/>
  <c r="C4" i="2"/>
  <c r="C35" i="2"/>
  <c r="C31" i="2"/>
  <c r="C27" i="2"/>
  <c r="C23" i="2"/>
  <c r="C19" i="2"/>
  <c r="C15" i="2"/>
  <c r="C11" i="2"/>
  <c r="C7" i="2"/>
  <c r="D36" i="5"/>
  <c r="D31" i="5"/>
  <c r="D27" i="5"/>
  <c r="D23" i="5"/>
  <c r="D19" i="5"/>
  <c r="D15" i="5"/>
  <c r="D11" i="5"/>
  <c r="D7" i="5"/>
  <c r="D34" i="5"/>
  <c r="D30" i="5"/>
  <c r="D26" i="5"/>
  <c r="D22" i="5"/>
  <c r="D18" i="5"/>
  <c r="D14" i="5"/>
  <c r="D10" i="5"/>
  <c r="D6" i="5"/>
  <c r="D33" i="5"/>
  <c r="D29" i="5"/>
  <c r="D25" i="5"/>
  <c r="D21" i="5"/>
  <c r="D17" i="5"/>
  <c r="D13" i="5"/>
  <c r="D9" i="5"/>
  <c r="D5" i="5"/>
  <c r="D32" i="5"/>
  <c r="D28" i="5"/>
  <c r="D24" i="5"/>
  <c r="D20" i="5"/>
  <c r="D16" i="5"/>
  <c r="D12" i="5"/>
  <c r="D8" i="5"/>
  <c r="D4" i="5"/>
  <c r="E32" i="6"/>
  <c r="E28" i="6"/>
  <c r="E24" i="6"/>
  <c r="E20" i="6"/>
  <c r="E16" i="6"/>
  <c r="E12" i="6"/>
  <c r="E8" i="6"/>
  <c r="E4" i="6"/>
  <c r="E35" i="6"/>
  <c r="E31" i="6"/>
  <c r="E27" i="6"/>
  <c r="E23" i="6"/>
  <c r="E19" i="6"/>
  <c r="E15" i="6"/>
  <c r="E11" i="6"/>
  <c r="E7" i="6"/>
  <c r="E34" i="6"/>
  <c r="E30" i="6"/>
  <c r="E26" i="6"/>
  <c r="E22" i="6"/>
  <c r="E18" i="6"/>
  <c r="E14" i="6"/>
  <c r="E10" i="6"/>
  <c r="E6" i="6"/>
  <c r="E33" i="6"/>
  <c r="E29" i="6"/>
  <c r="E25" i="6"/>
  <c r="E21" i="6"/>
  <c r="E17" i="6"/>
  <c r="E13" i="6"/>
  <c r="E9" i="6"/>
  <c r="E5" i="6"/>
  <c r="B5" i="9"/>
  <c r="B6" i="9"/>
  <c r="B4" i="9"/>
  <c r="C5" i="10"/>
  <c r="C4" i="10"/>
  <c r="C7" i="10"/>
  <c r="C6" i="10"/>
  <c r="D35" i="7"/>
  <c r="D31" i="7"/>
  <c r="D27" i="7"/>
  <c r="D23" i="7"/>
  <c r="D19" i="7"/>
  <c r="D15" i="7"/>
  <c r="D11" i="7"/>
  <c r="D7" i="7"/>
  <c r="D34" i="7"/>
  <c r="D30" i="7"/>
  <c r="D26" i="7"/>
  <c r="D22" i="7"/>
  <c r="D18" i="7"/>
  <c r="D14" i="7"/>
  <c r="D10" i="7"/>
  <c r="D6" i="7"/>
  <c r="D33" i="7"/>
  <c r="D29" i="7"/>
  <c r="D25" i="7"/>
  <c r="D21" i="7"/>
  <c r="D17" i="7"/>
  <c r="D13" i="7"/>
  <c r="D9" i="7"/>
  <c r="D5" i="7"/>
  <c r="D32" i="7"/>
  <c r="D28" i="7"/>
  <c r="D24" i="7"/>
  <c r="D20" i="7"/>
  <c r="D16" i="7"/>
  <c r="D12" i="7"/>
  <c r="D8" i="7"/>
  <c r="D4" i="7"/>
  <c r="E23" i="1"/>
  <c r="C22" i="1"/>
  <c r="C24" i="1"/>
  <c r="D24" i="4"/>
  <c r="D22" i="4"/>
  <c r="C34" i="5"/>
  <c r="C30" i="5"/>
  <c r="C26" i="5"/>
  <c r="C22" i="5"/>
  <c r="C18" i="5"/>
  <c r="C14" i="5"/>
  <c r="C10" i="5"/>
  <c r="C6" i="5"/>
  <c r="C33" i="5"/>
  <c r="C29" i="5"/>
  <c r="C25" i="5"/>
  <c r="C21" i="5"/>
  <c r="C17" i="5"/>
  <c r="C13" i="5"/>
  <c r="C9" i="5"/>
  <c r="C5" i="5"/>
  <c r="C32" i="5"/>
  <c r="C28" i="5"/>
  <c r="C24" i="5"/>
  <c r="C20" i="5"/>
  <c r="C16" i="5"/>
  <c r="C12" i="5"/>
  <c r="C8" i="5"/>
  <c r="C4" i="5"/>
  <c r="C31" i="5"/>
  <c r="C27" i="5"/>
  <c r="C23" i="5"/>
  <c r="C19" i="5"/>
  <c r="C15" i="5"/>
  <c r="C11" i="5"/>
  <c r="C7" i="5"/>
  <c r="D35" i="6"/>
  <c r="D31" i="6"/>
  <c r="D27" i="6"/>
  <c r="D23" i="6"/>
  <c r="D19" i="6"/>
  <c r="D15" i="6"/>
  <c r="D11" i="6"/>
  <c r="D7" i="6"/>
  <c r="D34" i="6"/>
  <c r="D30" i="6"/>
  <c r="D26" i="6"/>
  <c r="D22" i="6"/>
  <c r="D18" i="6"/>
  <c r="D14" i="6"/>
  <c r="D10" i="6"/>
  <c r="D6" i="6"/>
  <c r="D33" i="6"/>
  <c r="D29" i="6"/>
  <c r="D25" i="6"/>
  <c r="D21" i="6"/>
  <c r="D17" i="6"/>
  <c r="D13" i="6"/>
  <c r="D9" i="6"/>
  <c r="D5" i="6"/>
  <c r="D32" i="6"/>
  <c r="D28" i="6"/>
  <c r="D24" i="6"/>
  <c r="D20" i="6"/>
  <c r="D16" i="6"/>
  <c r="D12" i="6"/>
  <c r="D8" i="6"/>
  <c r="D4" i="6"/>
  <c r="D21" i="8"/>
  <c r="B4" i="10"/>
  <c r="B7" i="10"/>
  <c r="B6" i="10"/>
  <c r="B5" i="10"/>
  <c r="D6" i="12"/>
  <c r="D5" i="12"/>
  <c r="D4" i="12"/>
  <c r="C34" i="7"/>
  <c r="C30" i="7"/>
  <c r="C26" i="7"/>
  <c r="C22" i="7"/>
  <c r="C18" i="7"/>
  <c r="C14" i="7"/>
  <c r="C10" i="7"/>
  <c r="C6" i="7"/>
  <c r="C33" i="7"/>
  <c r="C29" i="7"/>
  <c r="C25" i="7"/>
  <c r="C21" i="7"/>
  <c r="C17" i="7"/>
  <c r="C13" i="7"/>
  <c r="C9" i="7"/>
  <c r="C5" i="7"/>
  <c r="C32" i="7"/>
  <c r="C28" i="7"/>
  <c r="C24" i="7"/>
  <c r="C20" i="7"/>
  <c r="C16" i="7"/>
  <c r="C12" i="7"/>
  <c r="C8" i="7"/>
  <c r="C4" i="7"/>
  <c r="C35" i="7"/>
  <c r="C31" i="7"/>
  <c r="C27" i="7"/>
  <c r="C23" i="7"/>
  <c r="C19" i="7"/>
  <c r="C15" i="7"/>
  <c r="C11" i="7"/>
  <c r="C7" i="7"/>
  <c r="E3" i="13"/>
  <c r="E3" i="11"/>
  <c r="F27" i="7" l="1"/>
  <c r="F24" i="7"/>
  <c r="F10" i="7"/>
  <c r="F33" i="2"/>
  <c r="F16" i="2"/>
  <c r="F32" i="5"/>
  <c r="F20" i="6"/>
  <c r="F6" i="6"/>
  <c r="F31" i="2"/>
  <c r="F4" i="7"/>
  <c r="F5" i="7"/>
  <c r="F22" i="7"/>
  <c r="F7" i="2"/>
  <c r="F13" i="2"/>
  <c r="F30" i="2"/>
  <c r="F5" i="6"/>
  <c r="F22" i="6"/>
  <c r="F18" i="7"/>
  <c r="F35" i="7"/>
  <c r="F35" i="5"/>
  <c r="F9" i="7"/>
  <c r="F15" i="2"/>
  <c r="F26" i="7"/>
  <c r="F17" i="2"/>
  <c r="F7" i="5"/>
  <c r="F18" i="5"/>
  <c r="F23" i="7"/>
  <c r="F28" i="2"/>
  <c r="F14" i="2"/>
  <c r="F6" i="7"/>
  <c r="F20" i="2"/>
  <c r="F18" i="2"/>
  <c r="F20" i="7"/>
  <c r="F16" i="7"/>
  <c r="F21" i="7"/>
  <c r="F11" i="2"/>
  <c r="F7" i="7"/>
  <c r="F12" i="2"/>
  <c r="F29" i="2"/>
  <c r="F17" i="7"/>
  <c r="F34" i="7"/>
  <c r="F27" i="2"/>
  <c r="E3" i="7"/>
  <c r="F19" i="2"/>
  <c r="F32" i="7"/>
  <c r="F19" i="7"/>
  <c r="F25" i="7"/>
  <c r="F8" i="7"/>
  <c r="F11" i="7"/>
  <c r="F33" i="7"/>
  <c r="F35" i="2"/>
  <c r="F23" i="2"/>
  <c r="F19" i="5"/>
  <c r="F36" i="5"/>
  <c r="F17" i="5"/>
  <c r="F34" i="5"/>
  <c r="F33" i="5"/>
  <c r="F26" i="5"/>
  <c r="F11" i="5"/>
  <c r="F27" i="5"/>
  <c r="F9" i="5"/>
  <c r="F25" i="5"/>
  <c r="F10" i="5"/>
  <c r="F16" i="5"/>
  <c r="F14" i="5"/>
  <c r="F30" i="5"/>
  <c r="D3" i="9"/>
  <c r="F21" i="6"/>
  <c r="F23" i="6"/>
  <c r="F7" i="6"/>
  <c r="F8" i="6"/>
  <c r="F24" i="6"/>
  <c r="F9" i="6"/>
  <c r="F25" i="6"/>
  <c r="F10" i="6"/>
  <c r="F26" i="6"/>
  <c r="F11" i="6"/>
  <c r="F27" i="6"/>
  <c r="E6" i="12"/>
  <c r="E5" i="9"/>
  <c r="F8" i="2"/>
  <c r="F24" i="2"/>
  <c r="F9" i="2"/>
  <c r="F25" i="2"/>
  <c r="F10" i="2"/>
  <c r="F26" i="2"/>
  <c r="E3" i="2"/>
  <c r="F21" i="2"/>
  <c r="F6" i="2"/>
  <c r="F22" i="2"/>
  <c r="F17" i="6"/>
  <c r="F33" i="6"/>
  <c r="F18" i="6"/>
  <c r="F19" i="6"/>
  <c r="F35" i="6"/>
  <c r="F15" i="6"/>
  <c r="F31" i="6"/>
  <c r="F12" i="6"/>
  <c r="F28" i="6"/>
  <c r="F16" i="6"/>
  <c r="F5" i="2"/>
  <c r="F8" i="5"/>
  <c r="F24" i="5"/>
  <c r="F23" i="5"/>
  <c r="F20" i="5"/>
  <c r="F5" i="5"/>
  <c r="F21" i="5"/>
  <c r="F6" i="5"/>
  <c r="F22" i="5"/>
  <c r="D3" i="7"/>
  <c r="D3" i="5"/>
  <c r="F28" i="5"/>
  <c r="F13" i="5"/>
  <c r="F29" i="5"/>
  <c r="F15" i="5"/>
  <c r="F31" i="5"/>
  <c r="E3" i="5"/>
  <c r="F13" i="6"/>
  <c r="F29" i="6"/>
  <c r="F14" i="6"/>
  <c r="F30" i="6"/>
  <c r="F12" i="5"/>
  <c r="E21" i="8"/>
  <c r="E3" i="6"/>
  <c r="F15" i="7"/>
  <c r="F31" i="7"/>
  <c r="F12" i="7"/>
  <c r="F28" i="7"/>
  <c r="F13" i="7"/>
  <c r="F29" i="7"/>
  <c r="F14" i="7"/>
  <c r="F30" i="7"/>
  <c r="E6" i="10"/>
  <c r="B3" i="12"/>
  <c r="D3" i="10"/>
  <c r="C3" i="12"/>
  <c r="E6" i="9"/>
  <c r="E7" i="9"/>
  <c r="E4" i="12"/>
  <c r="E5" i="12"/>
  <c r="E23" i="4"/>
  <c r="E24" i="4"/>
  <c r="D3" i="12"/>
  <c r="C3" i="7"/>
  <c r="C21" i="4"/>
  <c r="B21" i="4"/>
  <c r="E22" i="4"/>
  <c r="D21" i="4"/>
  <c r="C21" i="1"/>
  <c r="D21" i="1"/>
  <c r="E24" i="1"/>
  <c r="E22" i="1"/>
  <c r="B21" i="1"/>
  <c r="E5" i="10"/>
  <c r="C3" i="10"/>
  <c r="E7" i="10"/>
  <c r="B3" i="10"/>
  <c r="E4" i="10"/>
  <c r="C3" i="9"/>
  <c r="B3" i="9"/>
  <c r="E4" i="9"/>
  <c r="F32" i="6"/>
  <c r="D3" i="6"/>
  <c r="F34" i="6"/>
  <c r="C3" i="6"/>
  <c r="F4" i="6"/>
  <c r="C3" i="5"/>
  <c r="F4" i="5"/>
  <c r="F34" i="2"/>
  <c r="F32" i="2"/>
  <c r="D3" i="2"/>
  <c r="C3" i="2"/>
  <c r="F4" i="2"/>
  <c r="F3" i="5" l="1"/>
  <c r="F3" i="7"/>
  <c r="E3" i="12"/>
  <c r="E21" i="4"/>
  <c r="F3" i="6"/>
  <c r="F3" i="2"/>
  <c r="E21" i="1"/>
  <c r="E3" i="10"/>
  <c r="E3" i="9"/>
</calcChain>
</file>

<file path=xl/sharedStrings.xml><?xml version="1.0" encoding="utf-8"?>
<sst xmlns="http://schemas.openxmlformats.org/spreadsheetml/2006/main" count="925" uniqueCount="91">
  <si>
    <t>Tipos de Canales</t>
  </si>
  <si>
    <t>Total</t>
  </si>
  <si>
    <t>Bodegas Móviles</t>
  </si>
  <si>
    <t>Mercados de Productores</t>
  </si>
  <si>
    <t>Ferias Agropecuarias</t>
  </si>
  <si>
    <t>Octubre</t>
  </si>
  <si>
    <t>Noviembre</t>
  </si>
  <si>
    <t>Diciembre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</si>
  <si>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</si>
  <si>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</si>
  <si>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</si>
  <si>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</si>
  <si>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</si>
  <si>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</si>
  <si>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</si>
  <si>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</si>
  <si>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</si>
  <si>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</si>
  <si>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</si>
  <si>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</si>
  <si>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</si>
  <si>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</si>
  <si>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</si>
  <si>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</si>
  <si>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</si>
  <si>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</si>
  <si>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</si>
  <si>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</si>
  <si>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</si>
  <si>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</si>
  <si>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</si>
  <si>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</si>
  <si>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</si>
  <si>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</si>
  <si>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</si>
  <si>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</si>
  <si>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</si>
  <si>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</si>
  <si>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</si>
  <si>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</si>
  <si>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</si>
  <si>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</si>
  <si>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</si>
  <si>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</si>
  <si>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</si>
  <si>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</si>
  <si>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</si>
  <si>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</si>
  <si>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</si>
  <si>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</si>
  <si>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Afiliaciones</t>
  </si>
  <si>
    <t>Asociaciones y Cooperativas</t>
  </si>
  <si>
    <t>Asociaciones y Cooperativas de Productores Agropecuarios afiliadas a los Programas de Comercialización Agropecuaria.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</si>
  <si>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</si>
  <si>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</si>
  <si>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</si>
  <si>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</si>
  <si>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</si>
  <si>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</si>
  <si>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</si>
  <si>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</si>
  <si>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</si>
  <si>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</si>
  <si>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</si>
  <si>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</si>
  <si>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</si>
  <si>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Encuentros con Asociaciones y Cooperativas de Productores Agropecuarios para la Afiliación a los Programas de Comercialización Agropecuaria.</t>
  </si>
  <si>
    <t>Beneficiarios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</si>
  <si>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</si>
  <si>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</si>
  <si>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</si>
  <si>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</si>
  <si>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</si>
  <si>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</si>
  <si>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</si>
  <si>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Trimestre</t>
  </si>
  <si>
    <t>Descripción</t>
  </si>
  <si>
    <t>Productores beneficiados</t>
  </si>
  <si>
    <t>Isla Saona</t>
  </si>
  <si>
    <t>Tabla 1. Cantidad de Bodegas Móviles ejecutadas por provincia y mes año 2024</t>
  </si>
  <si>
    <t>Tabla 2. Cantidad de Ciudadanos beneficiados de las Bodegas Móviles por provincia y mes año 2024</t>
  </si>
  <si>
    <t>Tabla 3. Cantidad de Mercados de Productores ejecutados por provincia y mes año 2024</t>
  </si>
  <si>
    <t>Tabla 4. Cantidad de Ciudadanos beneficiados de los Mercados de Productores por provincia y mes año 2024</t>
  </si>
  <si>
    <t>Tabla 5. Cantidad de Ferias Agropecuarias ejecutadas por provincia y mes año 2024</t>
  </si>
  <si>
    <t>Tabla 6. Cantidad de Ciudadanos beneficiados de las Ferias Agropecuarias por provincia y mes año 2024</t>
  </si>
  <si>
    <t>Tabla 7. Cantidad de Ciudadanos beneficiados de los Supermercados por provincia y mes año 2024</t>
  </si>
  <si>
    <t>Tabla 8. Cantidad de Productores beneficiados de los Mercados de Productores y las Ferias Agropecuarias por mes año 2024</t>
  </si>
  <si>
    <t>Tabla 9. Cantidad de Encuentros, Talleres y Afiliaciones realizados a asociaciones, productores por mes año 2024</t>
  </si>
  <si>
    <t>Tabla 10. Cantidad de asociaciones, productores beneficiados de los encuentros, talleres y afiliaciones por mes año 2024</t>
  </si>
  <si>
    <t>Encuentro regionales según las necesidades  sugeridas por las asociaciones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</si>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</sst>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General"/>
    <numFmt numFmtId="165" formatCode="#,##0.00\ ;&quot; (&quot;#,##0.00\);&quot; -&quot;#\ ;@\ "/>
    <numFmt numFmtId="166" formatCode="#,##0.00&quot; &quot;;&quot; (&quot;#,##0.00&quot;)&quot;;&quot; -&quot;#&quot; &quot;;@&quot; &quot;"/>
    <numFmt numFmtId="167" formatCode="[$$-409]#,##0.00;[Red]&quot;-&quot;[$$-409]#,##0.00"/>
    <numFmt numFmtId="168" formatCode="[$$-409]#,##0.00;[Red]\-[$$-409]#,##0.00"/>
  </numFmts>
  <fonts count="32" x14ac:knownFonts="1">
    <font>
      <sz val="11"/>
      <color theme="1"/>
      <name val="Calibri"/>
      <family val="2"/>
      <scheme val="minor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u/>
      <sz val="11"/>
      <color rgb="FF0563C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Arial"/>
      <family val="2"/>
      <charset val="1"/>
    </font>
    <font>
      <u/>
      <sz val="11"/>
      <color theme="10"/>
      <name val="Arial"/>
      <family val="2"/>
    </font>
    <font>
      <sz val="10"/>
      <name val="Verdana"/>
      <family val="2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</font>
    <font>
      <sz val="11"/>
      <color rgb="FF00000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"/>
      <family val="2"/>
      <charset val="1"/>
    </font>
    <font>
      <b/>
      <sz val="11"/>
      <color indexed="8"/>
      <name val="Palatino Linotype"/>
      <family val="1"/>
    </font>
    <font>
      <sz val="11"/>
      <color indexed="8"/>
      <name val="Palatino Linotype"/>
      <family val="1"/>
    </font>
    <font>
      <sz val="11"/>
      <color rgb="FF000000"/>
      <name val="Calibri"/>
      <family val="2"/>
      <scheme val="minor"/>
    </font>
    <font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63">
    <xf numFmtId="0" fontId="0" fillId="0" borderId="0"/>
    <xf numFmtId="164" fontId="10" fillId="0" borderId="0" applyBorder="0" applyProtection="0"/>
    <xf numFmtId="0" fontId="11" fillId="0" borderId="0"/>
    <xf numFmtId="0" fontId="11" fillId="0" borderId="0"/>
    <xf numFmtId="164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4" fontId="12" fillId="0" borderId="0" applyBorder="0" applyProtection="0"/>
    <xf numFmtId="166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0" fontId="14" fillId="0" borderId="0" applyNumberFormat="0" applyBorder="0" applyProtection="0">
      <alignment horizontal="center"/>
    </xf>
    <xf numFmtId="0" fontId="15" fillId="0" borderId="0" applyBorder="0" applyProtection="0">
      <alignment horizontal="center"/>
    </xf>
    <xf numFmtId="0" fontId="15" fillId="0" borderId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6" fillId="0" borderId="0" applyNumberFormat="0" applyFill="0" applyBorder="0" applyAlignment="0" applyProtection="0">
      <alignment vertical="top"/>
      <protection locked="0"/>
    </xf>
    <xf numFmtId="165" fontId="11" fillId="0" borderId="0"/>
    <xf numFmtId="0" fontId="17" fillId="0" borderId="0"/>
    <xf numFmtId="166" fontId="18" fillId="0" borderId="0" applyBorder="0" applyProtection="0"/>
    <xf numFmtId="0" fontId="17" fillId="0" borderId="0"/>
    <xf numFmtId="164" fontId="18" fillId="0" borderId="0" applyBorder="0" applyProtection="0"/>
    <xf numFmtId="0" fontId="17" fillId="0" borderId="0"/>
    <xf numFmtId="166" fontId="18" fillId="0" borderId="0" applyBorder="0" applyProtection="0"/>
    <xf numFmtId="166" fontId="18" fillId="0" borderId="0" applyBorder="0" applyProtection="0"/>
    <xf numFmtId="164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5" fontId="19" fillId="0" borderId="0" applyBorder="0" applyProtection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167" fontId="20" fillId="0" borderId="0" applyBorder="0" applyProtection="0"/>
    <xf numFmtId="0" fontId="24" fillId="0" borderId="0" applyNumberFormat="0" applyBorder="0" applyProtection="0"/>
    <xf numFmtId="0" fontId="25" fillId="0" borderId="0" applyBorder="0" applyProtection="0"/>
    <xf numFmtId="0" fontId="25" fillId="0" borderId="0" applyBorder="0" applyProtection="0"/>
    <xf numFmtId="167" fontId="24" fillId="0" borderId="0" applyBorder="0" applyProtection="0"/>
    <xf numFmtId="168" fontId="25" fillId="0" borderId="0" applyBorder="0" applyProtection="0"/>
    <xf numFmtId="164" fontId="13" fillId="0" borderId="0" applyBorder="0" applyProtection="0"/>
    <xf numFmtId="164" fontId="19" fillId="0" borderId="0" applyBorder="0" applyProtection="0"/>
    <xf numFmtId="0" fontId="7" fillId="0" borderId="0"/>
    <xf numFmtId="0" fontId="23" fillId="0" borderId="0"/>
    <xf numFmtId="43" fontId="23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3" fontId="6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Font="1"/>
    <xf numFmtId="0" fontId="27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7" fillId="6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3" fontId="29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>
      <alignment vertical="center" wrapText="1"/>
    </xf>
    <xf numFmtId="3" fontId="30" fillId="0" borderId="0" xfId="0" applyNumberFormat="1" applyFont="1" applyAlignment="1" applyProtection="1">
      <alignment horizontal="center" vertical="center"/>
      <protection locked="0"/>
    </xf>
    <xf numFmtId="3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63">
    <cellStyle name="Excel Built-in Hyperlink" xfId="1" xr:uid="{00000000-0005-0000-0000-000000000000}"/>
    <cellStyle name="Excel Built-in Normal" xfId="2" xr:uid="{00000000-0005-0000-0000-000001000000}"/>
    <cellStyle name="Excel Built-in Normal 10" xfId="58" xr:uid="{8C289A21-E27F-433B-BFFF-B299FB5C34B6}"/>
    <cellStyle name="Excel Built-in Normal 2" xfId="3" xr:uid="{00000000-0005-0000-0000-000002000000}"/>
    <cellStyle name="Excel Built-in Normal 2 2" xfId="4" xr:uid="{00000000-0005-0000-0000-000003000000}"/>
    <cellStyle name="Excel Built-in Normal 3" xfId="5" xr:uid="{00000000-0005-0000-0000-000004000000}"/>
    <cellStyle name="Excel Built-in Normal 3 2" xfId="6" xr:uid="{00000000-0005-0000-0000-000005000000}"/>
    <cellStyle name="Excel Built-in Normal 4" xfId="7" xr:uid="{00000000-0005-0000-0000-000006000000}"/>
    <cellStyle name="Excel Built-in Normal 5" xfId="8" xr:uid="{00000000-0005-0000-0000-000007000000}"/>
    <cellStyle name="Excel Built-in Normal 6" xfId="9" xr:uid="{00000000-0005-0000-0000-000008000000}"/>
    <cellStyle name="Excel Built-in Normal 7" xfId="10" xr:uid="{00000000-0005-0000-0000-000009000000}"/>
    <cellStyle name="Excel Built-in Normal 7 2" xfId="11" xr:uid="{00000000-0005-0000-0000-00000A000000}"/>
    <cellStyle name="Excel Built-in Normal 8" xfId="12" xr:uid="{00000000-0005-0000-0000-00000B000000}"/>
    <cellStyle name="Excel Built-in Normal 9" xfId="13" xr:uid="{00000000-0005-0000-0000-00000C000000}"/>
    <cellStyle name="Heading" xfId="14" xr:uid="{00000000-0005-0000-0000-00000D000000}"/>
    <cellStyle name="Heading 3" xfId="15" xr:uid="{00000000-0005-0000-0000-00000E000000}"/>
    <cellStyle name="Heading 4" xfId="16" xr:uid="{00000000-0005-0000-0000-00000F000000}"/>
    <cellStyle name="Heading1" xfId="17" xr:uid="{00000000-0005-0000-0000-000010000000}"/>
    <cellStyle name="Hipervínculo 2" xfId="18" xr:uid="{00000000-0005-0000-0000-000011000000}"/>
    <cellStyle name="Millares 2" xfId="19" xr:uid="{00000000-0005-0000-0000-000012000000}"/>
    <cellStyle name="Millares 3" xfId="62" xr:uid="{0371151A-250D-4606-B02E-E33A2782CCC3}"/>
    <cellStyle name="Normal" xfId="0" builtinId="0"/>
    <cellStyle name="Normal 2" xfId="20" xr:uid="{00000000-0005-0000-0000-000014000000}"/>
    <cellStyle name="Normal 2 2" xfId="21" xr:uid="{00000000-0005-0000-0000-000015000000}"/>
    <cellStyle name="Normal 2 2 2" xfId="22" xr:uid="{00000000-0005-0000-0000-000016000000}"/>
    <cellStyle name="Normal 2 2 3" xfId="23" xr:uid="{00000000-0005-0000-0000-000017000000}"/>
    <cellStyle name="Normal 2 3" xfId="24" xr:uid="{00000000-0005-0000-0000-000018000000}"/>
    <cellStyle name="Normal 2 4" xfId="25" xr:uid="{00000000-0005-0000-0000-000019000000}"/>
    <cellStyle name="Normal 2 5" xfId="26" xr:uid="{00000000-0005-0000-0000-00001A000000}"/>
    <cellStyle name="Normal 2 5 3" xfId="27" xr:uid="{00000000-0005-0000-0000-00001B000000}"/>
    <cellStyle name="Normal 2 6" xfId="28" xr:uid="{00000000-0005-0000-0000-00001C000000}"/>
    <cellStyle name="Normal 2 7" xfId="29" xr:uid="{00000000-0005-0000-0000-00001D000000}"/>
    <cellStyle name="Normal 2 8" xfId="30" xr:uid="{00000000-0005-0000-0000-00001E000000}"/>
    <cellStyle name="Normal 2 8 2" xfId="61" xr:uid="{A3AA85F3-B9AB-4567-BBFD-263C756EA5D0}"/>
    <cellStyle name="Normal 2 9" xfId="59" xr:uid="{CEA6C987-C77D-46DA-8941-94E3B6A7E890}"/>
    <cellStyle name="Normal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 6 2" xfId="35" xr:uid="{00000000-0005-0000-0000-000023000000}"/>
    <cellStyle name="Normal 6 2 2 2" xfId="60" xr:uid="{4D45058F-B907-4DD5-9754-50121FF20371}"/>
    <cellStyle name="Normal 7" xfId="36" xr:uid="{00000000-0005-0000-0000-000024000000}"/>
    <cellStyle name="Normal 7 2" xfId="37" xr:uid="{00000000-0005-0000-0000-000025000000}"/>
    <cellStyle name="Normal 8" xfId="38" xr:uid="{00000000-0005-0000-0000-000026000000}"/>
    <cellStyle name="Porcentaje 2" xfId="39" xr:uid="{00000000-0005-0000-0000-000027000000}"/>
    <cellStyle name="Porcentaje 3" xfId="40" xr:uid="{00000000-0005-0000-0000-000028000000}"/>
    <cellStyle name="Porcentaje 4" xfId="41" xr:uid="{00000000-0005-0000-0000-000029000000}"/>
    <cellStyle name="Porcentaje 5" xfId="42" xr:uid="{00000000-0005-0000-0000-00002A000000}"/>
    <cellStyle name="Porcentual 2" xfId="43" xr:uid="{00000000-0005-0000-0000-00002B000000}"/>
    <cellStyle name="Porcentual 2 2" xfId="44" xr:uid="{00000000-0005-0000-0000-00002C000000}"/>
    <cellStyle name="Porcentual 2 3" xfId="45" xr:uid="{00000000-0005-0000-0000-00002D000000}"/>
    <cellStyle name="Porcentual 2 4" xfId="46" xr:uid="{00000000-0005-0000-0000-00002E000000}"/>
    <cellStyle name="Porcentual 2 5" xfId="47" xr:uid="{00000000-0005-0000-0000-00002F000000}"/>
    <cellStyle name="Porcentual 2 6" xfId="48" xr:uid="{00000000-0005-0000-0000-000030000000}"/>
    <cellStyle name="Porcentual 2 7" xfId="49" xr:uid="{00000000-0005-0000-0000-000031000000}"/>
    <cellStyle name="Porcentual 3" xfId="50" xr:uid="{00000000-0005-0000-0000-000032000000}"/>
    <cellStyle name="Porcentual 4" xfId="51" xr:uid="{00000000-0005-0000-0000-000033000000}"/>
    <cellStyle name="Porcentual 4 2" xfId="52" xr:uid="{00000000-0005-0000-0000-000034000000}"/>
    <cellStyle name="Result" xfId="53" xr:uid="{00000000-0005-0000-0000-000035000000}"/>
    <cellStyle name="Result 4" xfId="54" xr:uid="{00000000-0005-0000-0000-000036000000}"/>
    <cellStyle name="Result 5" xfId="55" xr:uid="{00000000-0005-0000-0000-000037000000}"/>
    <cellStyle name="Result2" xfId="56" xr:uid="{00000000-0005-0000-0000-000038000000}"/>
    <cellStyle name="Resultado2" xfId="57" xr:uid="{00000000-0005-0000-0000-000039000000}"/>
  </cellStyles>
  <dxfs count="2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Canales!$B$22:$B$24</c:f>
              <c:numCache>
                <c:formatCode>#,##0</c:formatCode>
                <c:ptCount val="3"/>
                <c:pt idx="0">
                  <c:v>162</c:v>
                </c:pt>
                <c:pt idx="1">
                  <c:v>373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Canales!$C$20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Canales!$C$22:$C$24</c:f>
              <c:numCache>
                <c:formatCode>#,##0</c:formatCode>
                <c:ptCount val="3"/>
                <c:pt idx="0">
                  <c:v>202</c:v>
                </c:pt>
                <c:pt idx="1">
                  <c:v>385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Canales!$D$20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Canales!$D$22:$D$24</c:f>
              <c:numCache>
                <c:formatCode>#,##0</c:formatCode>
                <c:ptCount val="3"/>
                <c:pt idx="0">
                  <c:v>170</c:v>
                </c:pt>
                <c:pt idx="1">
                  <c:v>430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Beneficiarios!$B$22:$B$24</c:f>
              <c:numCache>
                <c:formatCode>#,##0</c:formatCode>
                <c:ptCount val="3"/>
                <c:pt idx="0">
                  <c:v>56700</c:v>
                </c:pt>
                <c:pt idx="1">
                  <c:v>522200</c:v>
                </c:pt>
                <c:pt idx="2">
                  <c:v>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Beneficiarios!$C$20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Beneficiarios!$C$22:$C$24</c:f>
              <c:numCache>
                <c:formatCode>#,##0</c:formatCode>
                <c:ptCount val="3"/>
                <c:pt idx="0">
                  <c:v>70700</c:v>
                </c:pt>
                <c:pt idx="1">
                  <c:v>539000</c:v>
                </c:pt>
                <c:pt idx="2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Beneficiarios!$D$20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Beneficiarios!$D$22:$D$24</c:f>
              <c:numCache>
                <c:formatCode>#,##0</c:formatCode>
                <c:ptCount val="3"/>
                <c:pt idx="0">
                  <c:v>59500</c:v>
                </c:pt>
                <c:pt idx="1">
                  <c:v>602000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canales'!$B$21:$B$21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'Productores canales'!$C$20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canales'!$C$21:$C$21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'Productores canales'!$D$20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canales'!$D$21:$D$21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ntidadBodegas" displayName="CantidadBodegas" ref="A4:N37" totalsRowCount="1" headerRowDxfId="266" dataDxfId="265">
  <autoFilter ref="A4:N36" xr:uid="{00000000-0009-0000-0100-000001000000}"/>
  <tableColumns count="14">
    <tableColumn id="1" xr3:uid="{00000000-0010-0000-0000-000001000000}" name="Provincia" dataDxfId="264" totalsRowDxfId="263"/>
    <tableColumn id="2" xr3:uid="{00000000-0010-0000-0000-000002000000}" name="Región" dataDxfId="262" totalsRowDxfId="261"/>
    <tableColumn id="3" xr3:uid="{00000000-0010-0000-0000-000003000000}" name="Enero" dataDxfId="260" totalsRowDxfId="259"/>
    <tableColumn id="4" xr3:uid="{00000000-0010-0000-0000-000004000000}" name="Febrero" dataDxfId="258" totalsRowDxfId="257"/>
    <tableColumn id="5" xr3:uid="{00000000-0010-0000-0000-000005000000}" name="Marzo" dataDxfId="256" totalsRowDxfId="255"/>
    <tableColumn id="6" xr3:uid="{00000000-0010-0000-0000-000006000000}" name="Abril" dataDxfId="254" totalsRowDxfId="253"/>
    <tableColumn id="7" xr3:uid="{00000000-0010-0000-0000-000007000000}" name="Mayo" dataDxfId="252" totalsRowDxfId="251"/>
    <tableColumn id="8" xr3:uid="{00000000-0010-0000-0000-000008000000}" name="Junio" dataDxfId="250" totalsRowDxfId="249"/>
    <tableColumn id="9" xr3:uid="{00000000-0010-0000-0000-000009000000}" name="Julio" dataDxfId="248" totalsRowDxfId="247"/>
    <tableColumn id="10" xr3:uid="{00000000-0010-0000-0000-00000A000000}" name="Agosto" dataDxfId="246" totalsRowDxfId="245"/>
    <tableColumn id="11" xr3:uid="{00000000-0010-0000-0000-00000B000000}" name="Septiembre" dataDxfId="244" totalsRowDxfId="243"/>
    <tableColumn id="12" xr3:uid="{00000000-0010-0000-0000-00000C000000}" name="Octubre" dataDxfId="242" totalsRowDxfId="241"/>
    <tableColumn id="13" xr3:uid="{00000000-0010-0000-0000-00000D000000}" name="Noviembre" dataDxfId="240" totalsRowDxfId="239"/>
    <tableColumn id="14" xr3:uid="{00000000-0010-0000-0000-00000E000000}" name="Diciembre" dataDxfId="238" totalsRowDxfId="23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roductoresTalleres" displayName="ProductoresTalleres" ref="A262:M267" totalsRowCount="1" headerRowDxfId="27" dataDxfId="26">
  <autoFilter ref="A262:M266" xr:uid="{00000000-0009-0000-0100-00000A000000}"/>
  <tableColumns count="13">
    <tableColumn id="1" xr3:uid="{00000000-0010-0000-0900-000001000000}" name="Beneficiarios" dataDxfId="25" totalsRowDxfId="24"/>
    <tableColumn id="2" xr3:uid="{00000000-0010-0000-0900-000002000000}" name="Enero" dataDxfId="23" totalsRowDxfId="22"/>
    <tableColumn id="3" xr3:uid="{00000000-0010-0000-0900-000003000000}" name="Febrero" dataDxfId="21" totalsRowDxfId="20"/>
    <tableColumn id="4" xr3:uid="{00000000-0010-0000-0900-000004000000}" name="Marzo" dataDxfId="19" totalsRowDxfId="18"/>
    <tableColumn id="5" xr3:uid="{00000000-0010-0000-0900-000005000000}" name="Abril" dataDxfId="17" totalsRowDxfId="16"/>
    <tableColumn id="6" xr3:uid="{00000000-0010-0000-0900-000006000000}" name="Mayo" dataDxfId="15" totalsRowDxfId="14"/>
    <tableColumn id="7" xr3:uid="{00000000-0010-0000-0900-000007000000}" name="Junio" dataDxfId="13" totalsRowDxfId="12"/>
    <tableColumn id="8" xr3:uid="{00000000-0010-0000-0900-000008000000}" name="Julio" dataDxfId="11" totalsRowDxfId="10"/>
    <tableColumn id="9" xr3:uid="{00000000-0010-0000-0900-000009000000}" name="Agosto" dataDxfId="9" totalsRowDxfId="8"/>
    <tableColumn id="10" xr3:uid="{00000000-0010-0000-0900-00000A000000}" name="Septiembre" dataDxfId="7" totalsRowDxfId="6"/>
    <tableColumn id="11" xr3:uid="{00000000-0010-0000-0900-00000B000000}" name="Octubre" dataDxfId="5" totalsRowDxfId="4"/>
    <tableColumn id="12" xr3:uid="{00000000-0010-0000-0900-00000C000000}" name="Noviembre" dataDxfId="3" totalsRowDxfId="2"/>
    <tableColumn id="13" xr3:uid="{00000000-0010-0000-0900-00000D000000}" name="Diciembre" dataDxfId="1" totalsRow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iudadanosBodegas" displayName="CiudadanosBodegas" ref="A39:N72" totalsRowCount="1" headerRowDxfId="236" dataDxfId="235">
  <autoFilter ref="A39:N71" xr:uid="{00000000-0009-0000-0100-000002000000}"/>
  <tableColumns count="14">
    <tableColumn id="1" xr3:uid="{00000000-0010-0000-0100-000001000000}" name="Provincia" dataDxfId="234" totalsRowDxfId="233"/>
    <tableColumn id="2" xr3:uid="{00000000-0010-0000-0100-000002000000}" name="Región" dataDxfId="232" totalsRowDxfId="231"/>
    <tableColumn id="3" xr3:uid="{00000000-0010-0000-0100-000003000000}" name="Enero" dataDxfId="230" totalsRowDxfId="229"/>
    <tableColumn id="4" xr3:uid="{00000000-0010-0000-0100-000004000000}" name="Febrero" dataDxfId="228" totalsRowDxfId="227"/>
    <tableColumn id="5" xr3:uid="{00000000-0010-0000-0100-000005000000}" name="Marzo" dataDxfId="226" totalsRowDxfId="225"/>
    <tableColumn id="6" xr3:uid="{00000000-0010-0000-0100-000006000000}" name="Abril" dataDxfId="224" totalsRowDxfId="223"/>
    <tableColumn id="7" xr3:uid="{00000000-0010-0000-0100-000007000000}" name="Mayo" dataDxfId="222" totalsRowDxfId="221"/>
    <tableColumn id="8" xr3:uid="{00000000-0010-0000-0100-000008000000}" name="Junio" dataDxfId="220" totalsRowDxfId="219"/>
    <tableColumn id="9" xr3:uid="{00000000-0010-0000-0100-000009000000}" name="Julio" dataDxfId="218" totalsRowDxfId="217"/>
    <tableColumn id="10" xr3:uid="{00000000-0010-0000-0100-00000A000000}" name="Agosto" dataDxfId="216" totalsRowDxfId="215"/>
    <tableColumn id="11" xr3:uid="{00000000-0010-0000-0100-00000B000000}" name="Septiembre" dataDxfId="214" totalsRowDxfId="213"/>
    <tableColumn id="12" xr3:uid="{00000000-0010-0000-0100-00000C000000}" name="Octubre" dataDxfId="212" totalsRowDxfId="211"/>
    <tableColumn id="13" xr3:uid="{00000000-0010-0000-0100-00000D000000}" name="Noviembre" dataDxfId="210" totalsRowDxfId="209"/>
    <tableColumn id="14" xr3:uid="{00000000-0010-0000-0100-00000E000000}" name="Diciembre" dataDxfId="208" totalsRowDxfId="2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ntidadMercados" displayName="CantidadMercados" ref="A74:N108" totalsRowCount="1" headerRowDxfId="206" dataDxfId="205">
  <autoFilter ref="A74:N107" xr:uid="{00000000-0009-0000-0100-000003000000}"/>
  <tableColumns count="14">
    <tableColumn id="1" xr3:uid="{00000000-0010-0000-0200-000001000000}" name="Provincia" dataDxfId="204" totalsRowDxfId="203"/>
    <tableColumn id="2" xr3:uid="{00000000-0010-0000-0200-000002000000}" name="Región" dataDxfId="202" totalsRowDxfId="201"/>
    <tableColumn id="3" xr3:uid="{00000000-0010-0000-0200-000003000000}" name="Enero" dataDxfId="200" totalsRowDxfId="199"/>
    <tableColumn id="4" xr3:uid="{00000000-0010-0000-0200-000004000000}" name="Febrero" dataDxfId="198" totalsRowDxfId="197"/>
    <tableColumn id="5" xr3:uid="{00000000-0010-0000-0200-000005000000}" name="Marzo" dataDxfId="196" totalsRowDxfId="195"/>
    <tableColumn id="6" xr3:uid="{00000000-0010-0000-0200-000006000000}" name="Abril" dataDxfId="194" totalsRowDxfId="193"/>
    <tableColumn id="7" xr3:uid="{00000000-0010-0000-0200-000007000000}" name="Mayo" dataDxfId="192" totalsRowDxfId="191"/>
    <tableColumn id="8" xr3:uid="{00000000-0010-0000-0200-000008000000}" name="Junio" dataDxfId="190" totalsRowDxfId="189"/>
    <tableColumn id="9" xr3:uid="{00000000-0010-0000-0200-000009000000}" name="Julio" dataDxfId="188" totalsRowDxfId="187"/>
    <tableColumn id="10" xr3:uid="{00000000-0010-0000-0200-00000A000000}" name="Agosto" dataDxfId="186" totalsRowDxfId="185"/>
    <tableColumn id="11" xr3:uid="{00000000-0010-0000-0200-00000B000000}" name="Septiembre" dataDxfId="184" totalsRowDxfId="183"/>
    <tableColumn id="12" xr3:uid="{00000000-0010-0000-0200-00000C000000}" name="Octubre" dataDxfId="182" totalsRowDxfId="181"/>
    <tableColumn id="13" xr3:uid="{00000000-0010-0000-0200-00000D000000}" name="Noviembre" dataDxfId="180" totalsRowDxfId="179"/>
    <tableColumn id="14" xr3:uid="{00000000-0010-0000-0200-00000E000000}" name="Diciembre" dataDxfId="178" totalsRowDxfId="1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iudadanosMercados" displayName="CiudadanosMercados" ref="A110:N144" totalsRowCount="1" headerRowDxfId="176" dataDxfId="175">
  <autoFilter ref="A110:N143" xr:uid="{00000000-0009-0000-0100-000004000000}"/>
  <tableColumns count="14">
    <tableColumn id="1" xr3:uid="{00000000-0010-0000-0300-000001000000}" name="Provincia" dataDxfId="174" totalsRowDxfId="173"/>
    <tableColumn id="2" xr3:uid="{00000000-0010-0000-0300-000002000000}" name="Región" dataDxfId="172" totalsRowDxfId="171"/>
    <tableColumn id="3" xr3:uid="{00000000-0010-0000-0300-000003000000}" name="Enero" dataDxfId="170" totalsRowDxfId="169"/>
    <tableColumn id="4" xr3:uid="{00000000-0010-0000-0300-000004000000}" name="Febrero" dataDxfId="168" totalsRowDxfId="167"/>
    <tableColumn id="5" xr3:uid="{00000000-0010-0000-0300-000005000000}" name="Marzo" dataDxfId="166" totalsRowDxfId="165"/>
    <tableColumn id="6" xr3:uid="{00000000-0010-0000-0300-000006000000}" name="Abril" dataDxfId="164" totalsRowDxfId="163"/>
    <tableColumn id="7" xr3:uid="{00000000-0010-0000-0300-000007000000}" name="Mayo" dataDxfId="162" totalsRowDxfId="161"/>
    <tableColumn id="8" xr3:uid="{00000000-0010-0000-0300-000008000000}" name="Junio" dataDxfId="160" totalsRowDxfId="159"/>
    <tableColumn id="9" xr3:uid="{00000000-0010-0000-0300-000009000000}" name="Julio" dataDxfId="158" totalsRowDxfId="157"/>
    <tableColumn id="10" xr3:uid="{00000000-0010-0000-0300-00000A000000}" name="Agosto" dataDxfId="156" totalsRowDxfId="155"/>
    <tableColumn id="11" xr3:uid="{00000000-0010-0000-0300-00000B000000}" name="Septiembre" dataDxfId="154" totalsRowDxfId="153"/>
    <tableColumn id="12" xr3:uid="{00000000-0010-0000-0300-00000C000000}" name="Octubre" dataDxfId="152" totalsRowDxfId="151"/>
    <tableColumn id="13" xr3:uid="{00000000-0010-0000-0300-00000D000000}" name="Noviembre" dataDxfId="150" totalsRowDxfId="149"/>
    <tableColumn id="14" xr3:uid="{00000000-0010-0000-0300-00000E000000}" name="Diciembre" dataDxfId="148" totalsRowDxfId="14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antidadFerias" displayName="CantidadFerias" ref="A146:N179" totalsRowCount="1" headerRowDxfId="146" dataDxfId="145">
  <autoFilter ref="A146:N178" xr:uid="{00000000-0009-0000-0100-000005000000}"/>
  <tableColumns count="14">
    <tableColumn id="1" xr3:uid="{00000000-0010-0000-0400-000001000000}" name="Provincia" dataDxfId="144" totalsRowDxfId="143"/>
    <tableColumn id="2" xr3:uid="{00000000-0010-0000-0400-000002000000}" name="Región" dataDxfId="142" totalsRowDxfId="141"/>
    <tableColumn id="3" xr3:uid="{00000000-0010-0000-0400-000003000000}" name="Enero" dataDxfId="140" totalsRowDxfId="139"/>
    <tableColumn id="4" xr3:uid="{00000000-0010-0000-0400-000004000000}" name="Febrero" dataDxfId="138" totalsRowDxfId="137"/>
    <tableColumn id="5" xr3:uid="{00000000-0010-0000-0400-000005000000}" name="Marzo" dataDxfId="136" totalsRowDxfId="135"/>
    <tableColumn id="6" xr3:uid="{00000000-0010-0000-0400-000006000000}" name="Abril" dataDxfId="134" totalsRowDxfId="133"/>
    <tableColumn id="7" xr3:uid="{00000000-0010-0000-0400-000007000000}" name="Mayo" dataDxfId="132" totalsRowDxfId="131"/>
    <tableColumn id="8" xr3:uid="{00000000-0010-0000-0400-000008000000}" name="Junio" dataDxfId="130" totalsRowDxfId="129"/>
    <tableColumn id="9" xr3:uid="{00000000-0010-0000-0400-000009000000}" name="Julio" dataDxfId="128" totalsRowDxfId="127"/>
    <tableColumn id="10" xr3:uid="{00000000-0010-0000-0400-00000A000000}" name="Agosto" dataDxfId="126" totalsRowDxfId="125"/>
    <tableColumn id="11" xr3:uid="{00000000-0010-0000-0400-00000B000000}" name="Septiembre" dataDxfId="124" totalsRowDxfId="123"/>
    <tableColumn id="12" xr3:uid="{00000000-0010-0000-0400-00000C000000}" name="Octubre" dataDxfId="122" totalsRowDxfId="121"/>
    <tableColumn id="13" xr3:uid="{00000000-0010-0000-0400-00000D000000}" name="Noviembre" dataDxfId="120" totalsRowDxfId="119"/>
    <tableColumn id="14" xr3:uid="{00000000-0010-0000-0400-00000E000000}" name="Diciembre" dataDxfId="118" totalsRowDxfId="1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iudadanosFerias" displayName="CiudadanosFerias" ref="A181:N214" totalsRowCount="1" headerRowDxfId="116" dataDxfId="115">
  <autoFilter ref="A181:N213" xr:uid="{00000000-0009-0000-0100-000006000000}"/>
  <tableColumns count="14">
    <tableColumn id="1" xr3:uid="{00000000-0010-0000-0500-000001000000}" name="Provincia" dataDxfId="114" totalsRowDxfId="113"/>
    <tableColumn id="2" xr3:uid="{00000000-0010-0000-0500-000002000000}" name="Región" dataDxfId="112" totalsRowDxfId="111"/>
    <tableColumn id="3" xr3:uid="{00000000-0010-0000-0500-000003000000}" name="Enero" dataDxfId="110" totalsRowDxfId="109"/>
    <tableColumn id="4" xr3:uid="{00000000-0010-0000-0500-000004000000}" name="Febrero" dataDxfId="108" totalsRowDxfId="107"/>
    <tableColumn id="5" xr3:uid="{00000000-0010-0000-0500-000005000000}" name="Marzo" dataDxfId="106" totalsRowDxfId="105"/>
    <tableColumn id="6" xr3:uid="{00000000-0010-0000-0500-000006000000}" name="Abril" dataDxfId="104" totalsRowDxfId="103"/>
    <tableColumn id="7" xr3:uid="{00000000-0010-0000-0500-000007000000}" name="Mayo" dataDxfId="102" totalsRowDxfId="101"/>
    <tableColumn id="8" xr3:uid="{00000000-0010-0000-0500-000008000000}" name="Junio" dataDxfId="100" totalsRowDxfId="99"/>
    <tableColumn id="9" xr3:uid="{00000000-0010-0000-0500-000009000000}" name="Julio" dataDxfId="98" totalsRowDxfId="97"/>
    <tableColumn id="10" xr3:uid="{00000000-0010-0000-0500-00000A000000}" name="Agosto" dataDxfId="96" totalsRowDxfId="95"/>
    <tableColumn id="11" xr3:uid="{00000000-0010-0000-0500-00000B000000}" name="Septiembre" dataDxfId="94" totalsRowDxfId="93"/>
    <tableColumn id="12" xr3:uid="{00000000-0010-0000-0500-00000C000000}" name="Octubre" dataDxfId="92" totalsRowDxfId="91"/>
    <tableColumn id="13" xr3:uid="{00000000-0010-0000-0500-00000D000000}" name="Noviembre" dataDxfId="90" totalsRowDxfId="89"/>
    <tableColumn id="14" xr3:uid="{00000000-0010-0000-0500-00000E000000}" name="Diciembre" dataDxfId="88" totalsRow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iudadanosSupermercados" displayName="CiudadanosSupermercados" ref="A216:N248" totalsRowShown="0" headerRowDxfId="86" dataDxfId="85">
  <autoFilter ref="A216:N248" xr:uid="{00000000-0009-0000-0100-000007000000}"/>
  <tableColumns count="14">
    <tableColumn id="1" xr3:uid="{00000000-0010-0000-0600-000001000000}" name="Provincia" dataDxfId="84"/>
    <tableColumn id="2" xr3:uid="{00000000-0010-0000-0600-000002000000}" name="Región" dataDxfId="83"/>
    <tableColumn id="3" xr3:uid="{00000000-0010-0000-0600-000003000000}" name="Enero" dataDxfId="82"/>
    <tableColumn id="4" xr3:uid="{00000000-0010-0000-0600-000004000000}" name="Febrero" dataDxfId="81"/>
    <tableColumn id="5" xr3:uid="{00000000-0010-0000-0600-000005000000}" name="Marzo" dataDxfId="80"/>
    <tableColumn id="6" xr3:uid="{00000000-0010-0000-0600-000006000000}" name="Abril" dataDxfId="79"/>
    <tableColumn id="7" xr3:uid="{00000000-0010-0000-0600-000007000000}" name="Mayo" dataDxfId="78"/>
    <tableColumn id="8" xr3:uid="{00000000-0010-0000-0600-000008000000}" name="Junio" dataDxfId="77"/>
    <tableColumn id="9" xr3:uid="{00000000-0010-0000-0600-000009000000}" name="Julio" dataDxfId="76"/>
    <tableColumn id="10" xr3:uid="{00000000-0010-0000-0600-00000A000000}" name="Agosto" dataDxfId="75"/>
    <tableColumn id="11" xr3:uid="{00000000-0010-0000-0600-00000B000000}" name="Septiembre" dataDxfId="74"/>
    <tableColumn id="12" xr3:uid="{00000000-0010-0000-0600-00000C000000}" name="Octubre" dataDxfId="73"/>
    <tableColumn id="13" xr3:uid="{00000000-0010-0000-0600-00000D000000}" name="Noviembre" dataDxfId="72"/>
    <tableColumn id="14" xr3:uid="{00000000-0010-0000-0600-00000E000000}" name="Diciembre" dataDxfId="7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roductoresCanales" displayName="ProductoresCanales" ref="A251:M252" totalsRowShown="0" headerRowDxfId="70" dataDxfId="69">
  <autoFilter ref="A251:M252" xr:uid="{00000000-0009-0000-0100-000008000000}"/>
  <tableColumns count="13">
    <tableColumn id="1" xr3:uid="{00000000-0010-0000-0700-000001000000}" name="Descripción" dataDxfId="68"/>
    <tableColumn id="2" xr3:uid="{00000000-0010-0000-0700-000002000000}" name="Enero" dataDxfId="67"/>
    <tableColumn id="3" xr3:uid="{00000000-0010-0000-0700-000003000000}" name="Febrero" dataDxfId="66"/>
    <tableColumn id="4" xr3:uid="{00000000-0010-0000-0700-000004000000}" name="Marzo" dataDxfId="65"/>
    <tableColumn id="5" xr3:uid="{00000000-0010-0000-0700-000005000000}" name="Abril" dataDxfId="64"/>
    <tableColumn id="6" xr3:uid="{00000000-0010-0000-0700-000006000000}" name="Mayo" dataDxfId="63"/>
    <tableColumn id="7" xr3:uid="{00000000-0010-0000-0700-000007000000}" name="Junio" dataDxfId="62"/>
    <tableColumn id="8" xr3:uid="{00000000-0010-0000-0700-000008000000}" name="Julio" dataDxfId="61"/>
    <tableColumn id="9" xr3:uid="{00000000-0010-0000-0700-000009000000}" name="Agosto" dataDxfId="60"/>
    <tableColumn id="10" xr3:uid="{00000000-0010-0000-0700-00000A000000}" name="Septiembre" dataDxfId="59"/>
    <tableColumn id="11" xr3:uid="{00000000-0010-0000-0700-00000B000000}" name="Octubre" dataDxfId="58"/>
    <tableColumn id="12" xr3:uid="{00000000-0010-0000-0700-00000C000000}" name="Noviembre" dataDxfId="57"/>
    <tableColumn id="13" xr3:uid="{00000000-0010-0000-0700-00000D000000}" name="Diciembre" dataDxfId="5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lleres" displayName="Talleres" ref="A255:M260" totalsRowCount="1" headerRowDxfId="55" dataDxfId="54">
  <autoFilter ref="A255:M259" xr:uid="{00000000-0009-0000-0100-000009000000}"/>
  <tableColumns count="13">
    <tableColumn id="1" xr3:uid="{00000000-0010-0000-0800-000001000000}" name="Talleres" dataDxfId="53" totalsRowDxfId="52"/>
    <tableColumn id="2" xr3:uid="{00000000-0010-0000-0800-000002000000}" name="Enero" dataDxfId="51" totalsRowDxfId="50"/>
    <tableColumn id="3" xr3:uid="{00000000-0010-0000-0800-000003000000}" name="Febrero" dataDxfId="49" totalsRowDxfId="48"/>
    <tableColumn id="4" xr3:uid="{00000000-0010-0000-0800-000004000000}" name="Marzo" dataDxfId="47" totalsRowDxfId="46"/>
    <tableColumn id="5" xr3:uid="{00000000-0010-0000-0800-000005000000}" name="Abril" dataDxfId="45" totalsRowDxfId="44"/>
    <tableColumn id="6" xr3:uid="{00000000-0010-0000-0800-000006000000}" name="Mayo" dataDxfId="43" totalsRowDxfId="42"/>
    <tableColumn id="7" xr3:uid="{00000000-0010-0000-0800-000007000000}" name="Junio" dataDxfId="41" totalsRowDxfId="40"/>
    <tableColumn id="8" xr3:uid="{00000000-0010-0000-0800-000008000000}" name="Julio" dataDxfId="39" totalsRowDxfId="38"/>
    <tableColumn id="9" xr3:uid="{00000000-0010-0000-0800-000009000000}" name="Agosto" dataDxfId="37" totalsRowDxfId="36"/>
    <tableColumn id="10" xr3:uid="{00000000-0010-0000-0800-00000A000000}" name="Septiembre" dataDxfId="35" totalsRowDxfId="34"/>
    <tableColumn id="11" xr3:uid="{00000000-0010-0000-0800-00000B000000}" name="Octubre" dataDxfId="33" totalsRowDxfId="32"/>
    <tableColumn id="12" xr3:uid="{00000000-0010-0000-0800-00000C000000}" name="Noviembre" dataDxfId="31" totalsRowDxfId="30"/>
    <tableColumn id="13" xr3:uid="{00000000-0010-0000-0800-00000D000000}" name="Diciembre" dataDxfId="29" totalsRow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4"/>
  <sheetViews>
    <sheetView showGridLines="0" topLeftCell="A7" workbookViewId="0">
      <selection activeCell="B22" sqref="B22:D24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Abril</v>
      </c>
      <c r="C20" s="1" t="str">
        <f>+IF('Data cruda'!$B$1="1er trimestre","Febrero",IF('Data cruda'!$B$1="2do trimestre","Mayo",IF('Data cruda'!$B$1="3er trimestre","Agosto",IF('Data cruda'!$B$1="4to trimestre","Noviembre","-"))))</f>
        <v>Mayo</v>
      </c>
      <c r="D20" s="1" t="str">
        <f>+IF('Data cruda'!$B$1="1er trimestre","Marzo",IF('Data cruda'!$B$1="2do trimestre","Junio",IF('Data cruda'!$B$1="3er trimestre","Septiembre",IF('Data cruda'!$B$1="4to trimestre","Diciembre","-"))))</f>
        <v>Junio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536</v>
      </c>
      <c r="C21" s="7">
        <f t="shared" ref="C21:E21" ca="1" si="0">+SUM(C22:C24)</f>
        <v>588</v>
      </c>
      <c r="D21" s="7">
        <f t="shared" ca="1" si="0"/>
        <v>600</v>
      </c>
      <c r="E21" s="7">
        <f t="shared" ca="1" si="0"/>
        <v>1724</v>
      </c>
    </row>
    <row r="22" spans="1:5" ht="18" x14ac:dyDescent="0.25">
      <c r="A22" s="8" t="s">
        <v>2</v>
      </c>
      <c r="B22" s="9">
        <f ca="1">+IFERROR(IF(COUNT(OFFSET('Data cruda'!$B$5,0,MATCH(Canales!B$20,CantidadBodegas[[#Headers],[Enero]:[Diciembre]],0),32,1))=0,"",SUM(OFFSET('Data cruda'!$B$5,0,MATCH(Canales!B$20,CantidadBodegas[[#Headers],[Enero]:[Diciembre]],0),32,1))),"")</f>
        <v>162</v>
      </c>
      <c r="C22" s="9">
        <f ca="1">+IFERROR(IF(COUNT(OFFSET('Data cruda'!$B$5,0,MATCH(Canales!C$20,CantidadBodegas[[#Headers],[Enero]:[Diciembre]],0),32,1))=0,"",SUM(OFFSET('Data cruda'!$B$5,0,MATCH(Canales!C$20,CantidadBodegas[[#Headers],[Enero]:[Diciembre]],0),32,1))),"")</f>
        <v>202</v>
      </c>
      <c r="D22" s="9">
        <f ca="1">+IFERROR(IF(COUNT(OFFSET('Data cruda'!$B$5,0,MATCH(Canales!D$20,CantidadBodegas[[#Headers],[Enero]:[Diciembre]],0),32,1))=0,"",SUM(OFFSET('Data cruda'!$B$5,0,MATCH(Canales!D$20,CantidadBodegas[[#Headers],[Enero]:[Diciembre]],0),32,1))),"")</f>
        <v>170</v>
      </c>
      <c r="E22" s="10">
        <f ca="1">+SUM(B22:D22)</f>
        <v>534</v>
      </c>
    </row>
    <row r="23" spans="1:5" ht="18" x14ac:dyDescent="0.25">
      <c r="A23" s="8" t="s">
        <v>3</v>
      </c>
      <c r="B23" s="9">
        <f ca="1">+IFERROR(IF(COUNT(OFFSET('Data cruda'!$B$75,0,MATCH(Canales!B$20,CantidadMercados[[#Headers],[Enero]:[Diciembre]],0),33,1))=0,"",SUM(OFFSET('Data cruda'!$B$75,0,MATCH(Canales!B$20,CantidadMercados[[#Headers],[Enero]:[Diciembre]],0),33,1))),"")</f>
        <v>373</v>
      </c>
      <c r="C23" s="9">
        <f ca="1">+IFERROR(IF(COUNT(OFFSET('Data cruda'!$B$75,0,MATCH(Canales!C$20,CantidadMercados[[#Headers],[Enero]:[Diciembre]],0),33,1))=0,"",SUM(OFFSET('Data cruda'!$B$75,0,MATCH(Canales!C$20,CantidadMercados[[#Headers],[Enero]:[Diciembre]],0),33,1))),"")</f>
        <v>385</v>
      </c>
      <c r="D23" s="9">
        <f ca="1">+IFERROR(IF(COUNT(OFFSET('Data cruda'!$B$75,0,MATCH(Canales!D$20,CantidadMercados[[#Headers],[Enero]:[Diciembre]],0),33,1))=0,"",SUM(OFFSET('Data cruda'!$B$75,0,MATCH(Canales!D$20,CantidadMercados[[#Headers],[Enero]:[Diciembre]],0),33,1))),"")</f>
        <v>430</v>
      </c>
      <c r="E23" s="10">
        <f ca="1">+SUM(B23:D23)</f>
        <v>1188</v>
      </c>
    </row>
    <row r="24" spans="1:5" ht="18.75" thickBot="1" x14ac:dyDescent="0.3">
      <c r="A24" s="11" t="s">
        <v>4</v>
      </c>
      <c r="B24" s="12">
        <f ca="1">+IFERROR(IF(COUNT(OFFSET('Data cruda'!$B$147,0,MATCH(Canales!B$20,CantidadFerias[[#Headers],[Enero]:[Diciembre]],0),32,1))=0,"",SUM(OFFSET('Data cruda'!$B$147,0,MATCH(Canales!B$20,CantidadFerias[[#Headers],[Enero]:[Diciembre]],0),32,1))),"")</f>
        <v>1</v>
      </c>
      <c r="C24" s="12">
        <f ca="1">+IFERROR(IF(COUNT(OFFSET('Data cruda'!$B$147,0,MATCH(Canales!C$20,CantidadFerias[[#Headers],[Enero]:[Diciembre]],0),32,1))=0,"",SUM(OFFSET('Data cruda'!$B$147,0,MATCH(Canales!C$20,CantidadFerias[[#Headers],[Enero]:[Diciembre]],0),32,1))),"")</f>
        <v>1</v>
      </c>
      <c r="D24" s="12">
        <f ca="1">+IFERROR(IF(COUNT(OFFSET('Data cruda'!$B$147,0,MATCH(Canales!D$20,CantidadFerias[[#Headers],[Enero]:[Diciembre]],0),32,1))=0,"",SUM(OFFSET('Data cruda'!$B$147,0,MATCH(Canales!D$20,CantidadFerias[[#Headers],[Enero]:[Diciembre]],0),32,1))),"")</f>
        <v>0</v>
      </c>
      <c r="E24" s="13">
        <f t="shared" ref="E24" ca="1" si="1">+SUM(B24:D24)</f>
        <v>2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72"/>
  <sheetViews>
    <sheetView tabSelected="1" topLeftCell="A160" zoomScale="60" zoomScaleNormal="60" workbookViewId="0">
      <selection activeCell="F217" sqref="F217"/>
    </sheetView>
  </sheetViews>
  <sheetFormatPr baseColWidth="10" defaultRowHeight="15" customHeight="1" x14ac:dyDescent="0.25"/>
  <cols>
    <col min="1" max="1" width="33.7109375" style="25" bestFit="1" customWidth="1"/>
    <col min="2" max="2" width="21.5703125" style="25" bestFit="1" customWidth="1"/>
    <col min="3" max="4" width="13.85546875" style="25" bestFit="1" customWidth="1"/>
    <col min="5" max="5" width="12.5703125" style="25" bestFit="1" customWidth="1"/>
    <col min="6" max="7" width="11.7109375" style="25" bestFit="1" customWidth="1"/>
    <col min="8" max="8" width="11.42578125" style="25" bestFit="1" customWidth="1"/>
    <col min="9" max="9" width="13.140625" style="25" bestFit="1" customWidth="1"/>
    <col min="10" max="11" width="17.28515625" style="25" bestFit="1" customWidth="1"/>
    <col min="12" max="13" width="17.140625" style="25" bestFit="1" customWidth="1"/>
    <col min="14" max="14" width="16.28515625" style="25" bestFit="1" customWidth="1"/>
    <col min="15" max="15" width="11.42578125" style="25"/>
    <col min="16" max="16" width="24.28515625" style="25" bestFit="1" customWidth="1"/>
    <col min="17" max="17" width="14.7109375" style="25" bestFit="1" customWidth="1"/>
    <col min="18" max="16384" width="11.42578125" style="25"/>
  </cols>
  <sheetData>
    <row r="1" spans="1:14" ht="15" customHeight="1" x14ac:dyDescent="0.25">
      <c r="A1" s="30" t="s">
        <v>75</v>
      </c>
      <c r="B1" s="29" t="s">
        <v>90</v>
      </c>
    </row>
    <row r="2" spans="1:14" ht="15" customHeight="1" x14ac:dyDescent="0.35">
      <c r="A2" s="28"/>
      <c r="B2" s="29"/>
    </row>
    <row r="3" spans="1:14" ht="17.25" x14ac:dyDescent="0.25">
      <c r="A3" s="43" t="s">
        <v>79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17.25" x14ac:dyDescent="0.25">
      <c r="A4" s="26" t="s">
        <v>8</v>
      </c>
      <c r="B4" s="26" t="s">
        <v>9</v>
      </c>
      <c r="C4" s="26" t="s">
        <v>53</v>
      </c>
      <c r="D4" s="26" t="s">
        <v>54</v>
      </c>
      <c r="E4" s="26" t="s">
        <v>55</v>
      </c>
      <c r="F4" s="26" t="s">
        <v>56</v>
      </c>
      <c r="G4" s="26" t="s">
        <v>57</v>
      </c>
      <c r="H4" s="26" t="s">
        <v>58</v>
      </c>
      <c r="I4" s="26" t="s">
        <v>59</v>
      </c>
      <c r="J4" s="26" t="s">
        <v>60</v>
      </c>
      <c r="K4" s="26" t="s">
        <v>61</v>
      </c>
      <c r="L4" s="26" t="s">
        <v>5</v>
      </c>
      <c r="M4" s="26" t="s">
        <v>6</v>
      </c>
      <c r="N4" s="26" t="s">
        <v>7</v>
      </c>
    </row>
    <row r="5" spans="1:14" ht="15" customHeight="1" x14ac:dyDescent="0.25">
      <c r="A5" s="25" t="s">
        <v>11</v>
      </c>
      <c r="B5" s="25" t="s">
        <v>12</v>
      </c>
      <c r="C5" s="27">
        <v>60</v>
      </c>
      <c r="D5" s="27">
        <v>47</v>
      </c>
      <c r="E5" s="27">
        <v>1</v>
      </c>
      <c r="F5" s="27">
        <v>42</v>
      </c>
      <c r="G5" s="27">
        <v>66</v>
      </c>
      <c r="H5" s="27">
        <v>36</v>
      </c>
      <c r="I5" s="27"/>
      <c r="J5" s="27"/>
      <c r="K5" s="27"/>
      <c r="L5" s="27"/>
      <c r="M5" s="27"/>
      <c r="N5" s="27"/>
    </row>
    <row r="6" spans="1:14" ht="15" customHeight="1" x14ac:dyDescent="0.25">
      <c r="A6" s="25" t="s">
        <v>13</v>
      </c>
      <c r="B6" s="25" t="s">
        <v>12</v>
      </c>
      <c r="C6" s="27">
        <v>87</v>
      </c>
      <c r="D6" s="27">
        <v>67</v>
      </c>
      <c r="E6" s="27">
        <v>2</v>
      </c>
      <c r="F6" s="27">
        <v>36</v>
      </c>
      <c r="G6" s="27">
        <v>66</v>
      </c>
      <c r="H6" s="27">
        <v>44</v>
      </c>
      <c r="I6" s="27"/>
      <c r="J6" s="27"/>
      <c r="K6" s="27"/>
      <c r="L6" s="27"/>
      <c r="M6" s="27"/>
      <c r="N6" s="27"/>
    </row>
    <row r="7" spans="1:14" ht="15" customHeight="1" x14ac:dyDescent="0.25">
      <c r="A7" s="25" t="s">
        <v>14</v>
      </c>
      <c r="B7" s="25" t="s">
        <v>15</v>
      </c>
      <c r="C7" s="27">
        <v>4</v>
      </c>
      <c r="D7" s="27">
        <v>3</v>
      </c>
      <c r="E7" s="27">
        <v>0</v>
      </c>
      <c r="F7" s="27">
        <v>0</v>
      </c>
      <c r="G7" s="27">
        <v>7</v>
      </c>
      <c r="H7" s="27">
        <v>0</v>
      </c>
      <c r="I7" s="27"/>
      <c r="J7" s="27"/>
      <c r="K7" s="27"/>
      <c r="L7" s="27"/>
      <c r="M7" s="27"/>
      <c r="N7" s="27"/>
    </row>
    <row r="8" spans="1:14" ht="15" customHeight="1" x14ac:dyDescent="0.25">
      <c r="A8" s="25" t="s">
        <v>16</v>
      </c>
      <c r="B8" s="25" t="s">
        <v>15</v>
      </c>
      <c r="C8" s="27">
        <v>4</v>
      </c>
      <c r="D8" s="27">
        <v>2</v>
      </c>
      <c r="E8" s="27">
        <v>0</v>
      </c>
      <c r="F8" s="27">
        <v>1</v>
      </c>
      <c r="G8" s="27">
        <v>0</v>
      </c>
      <c r="H8" s="27">
        <v>5</v>
      </c>
      <c r="I8" s="27"/>
      <c r="J8" s="27"/>
      <c r="K8" s="27"/>
      <c r="L8" s="27"/>
      <c r="M8" s="27"/>
      <c r="N8" s="27"/>
    </row>
    <row r="9" spans="1:14" ht="15" customHeight="1" x14ac:dyDescent="0.25">
      <c r="A9" s="25" t="s">
        <v>17</v>
      </c>
      <c r="B9" s="25" t="s">
        <v>15</v>
      </c>
      <c r="C9" s="27">
        <v>8</v>
      </c>
      <c r="D9" s="27">
        <v>9</v>
      </c>
      <c r="E9" s="27">
        <v>6</v>
      </c>
      <c r="F9" s="27">
        <v>15</v>
      </c>
      <c r="G9" s="27">
        <v>5</v>
      </c>
      <c r="H9" s="27">
        <v>8</v>
      </c>
      <c r="I9" s="27"/>
      <c r="J9" s="27"/>
      <c r="K9" s="27"/>
      <c r="L9" s="27"/>
      <c r="M9" s="27"/>
      <c r="N9" s="27"/>
    </row>
    <row r="10" spans="1:14" ht="15" customHeight="1" x14ac:dyDescent="0.25">
      <c r="A10" s="25" t="s">
        <v>18</v>
      </c>
      <c r="B10" s="25" t="s">
        <v>15</v>
      </c>
      <c r="C10" s="27">
        <v>20</v>
      </c>
      <c r="D10" s="27">
        <v>7</v>
      </c>
      <c r="E10" s="27">
        <v>0</v>
      </c>
      <c r="F10" s="27">
        <v>0</v>
      </c>
      <c r="G10" s="27">
        <v>0</v>
      </c>
      <c r="H10" s="27">
        <v>0</v>
      </c>
      <c r="I10" s="27"/>
      <c r="J10" s="27"/>
      <c r="K10" s="27"/>
      <c r="L10" s="27"/>
      <c r="M10" s="27"/>
      <c r="N10" s="27"/>
    </row>
    <row r="11" spans="1:14" ht="15" customHeight="1" x14ac:dyDescent="0.25">
      <c r="A11" s="25" t="s">
        <v>19</v>
      </c>
      <c r="B11" s="25" t="s">
        <v>15</v>
      </c>
      <c r="C11" s="27">
        <v>14</v>
      </c>
      <c r="D11" s="27">
        <v>0</v>
      </c>
      <c r="E11" s="27">
        <v>0</v>
      </c>
      <c r="F11" s="27">
        <v>0</v>
      </c>
      <c r="G11" s="27">
        <v>0</v>
      </c>
      <c r="H11" s="27">
        <v>3</v>
      </c>
      <c r="I11" s="27"/>
      <c r="J11" s="27"/>
      <c r="K11" s="27"/>
      <c r="L11" s="27"/>
      <c r="M11" s="27"/>
      <c r="N11" s="27"/>
    </row>
    <row r="12" spans="1:14" ht="15" customHeight="1" x14ac:dyDescent="0.25">
      <c r="A12" s="25" t="s">
        <v>20</v>
      </c>
      <c r="B12" s="25" t="s">
        <v>15</v>
      </c>
      <c r="C12" s="27">
        <v>15</v>
      </c>
      <c r="D12" s="27">
        <v>1</v>
      </c>
      <c r="E12" s="27">
        <v>4</v>
      </c>
      <c r="F12" s="27">
        <v>1</v>
      </c>
      <c r="G12" s="27">
        <v>7</v>
      </c>
      <c r="H12" s="27">
        <v>0</v>
      </c>
      <c r="I12" s="27"/>
      <c r="J12" s="27"/>
      <c r="K12" s="27"/>
      <c r="L12" s="27"/>
      <c r="M12" s="27"/>
      <c r="N12" s="27"/>
    </row>
    <row r="13" spans="1:14" ht="15" customHeight="1" x14ac:dyDescent="0.25">
      <c r="A13" s="25" t="s">
        <v>21</v>
      </c>
      <c r="B13" s="25" t="s">
        <v>15</v>
      </c>
      <c r="C13" s="27">
        <v>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/>
      <c r="J13" s="27"/>
      <c r="K13" s="27"/>
      <c r="L13" s="27"/>
      <c r="M13" s="27"/>
      <c r="N13" s="27"/>
    </row>
    <row r="14" spans="1:14" ht="15" customHeight="1" x14ac:dyDescent="0.25">
      <c r="A14" s="25" t="s">
        <v>22</v>
      </c>
      <c r="B14" s="25" t="s">
        <v>15</v>
      </c>
      <c r="C14" s="27">
        <v>0</v>
      </c>
      <c r="D14" s="27">
        <v>7</v>
      </c>
      <c r="E14" s="27">
        <v>0</v>
      </c>
      <c r="F14" s="27">
        <v>0</v>
      </c>
      <c r="G14" s="27">
        <v>3</v>
      </c>
      <c r="H14" s="27">
        <v>6</v>
      </c>
      <c r="I14" s="27"/>
      <c r="J14" s="27"/>
      <c r="K14" s="27"/>
      <c r="L14" s="27"/>
      <c r="M14" s="27"/>
      <c r="N14" s="27"/>
    </row>
    <row r="15" spans="1:14" ht="15" customHeight="1" x14ac:dyDescent="0.25">
      <c r="A15" s="25" t="s">
        <v>23</v>
      </c>
      <c r="B15" s="25" t="s">
        <v>15</v>
      </c>
      <c r="C15" s="27">
        <v>13</v>
      </c>
      <c r="D15" s="27">
        <v>0</v>
      </c>
      <c r="E15" s="27">
        <v>0</v>
      </c>
      <c r="F15" s="27">
        <v>0</v>
      </c>
      <c r="G15" s="27">
        <v>0</v>
      </c>
      <c r="H15" s="27">
        <v>8</v>
      </c>
      <c r="I15" s="27"/>
      <c r="J15" s="27"/>
      <c r="K15" s="27"/>
      <c r="L15" s="27"/>
      <c r="M15" s="27"/>
      <c r="N15" s="27"/>
    </row>
    <row r="16" spans="1:14" ht="15" customHeight="1" x14ac:dyDescent="0.25">
      <c r="A16" s="25" t="s">
        <v>24</v>
      </c>
      <c r="B16" s="25" t="s">
        <v>15</v>
      </c>
      <c r="C16" s="27">
        <v>19</v>
      </c>
      <c r="D16" s="27">
        <v>4</v>
      </c>
      <c r="E16" s="27">
        <v>0</v>
      </c>
      <c r="F16" s="27">
        <v>1</v>
      </c>
      <c r="G16" s="27">
        <v>1</v>
      </c>
      <c r="H16" s="27">
        <v>0</v>
      </c>
      <c r="I16" s="27"/>
      <c r="J16" s="27"/>
      <c r="K16" s="27"/>
      <c r="L16" s="27"/>
      <c r="M16" s="27"/>
      <c r="N16" s="27"/>
    </row>
    <row r="17" spans="1:14" ht="15" customHeight="1" x14ac:dyDescent="0.25">
      <c r="A17" s="25" t="s">
        <v>25</v>
      </c>
      <c r="B17" s="25" t="s">
        <v>15</v>
      </c>
      <c r="C17" s="27">
        <v>0</v>
      </c>
      <c r="D17" s="27">
        <v>5</v>
      </c>
      <c r="E17" s="27">
        <v>0</v>
      </c>
      <c r="F17" s="27">
        <v>0</v>
      </c>
      <c r="G17" s="27">
        <v>0</v>
      </c>
      <c r="H17" s="27">
        <v>2</v>
      </c>
      <c r="I17" s="27"/>
      <c r="J17" s="27"/>
      <c r="K17" s="27"/>
      <c r="L17" s="27"/>
      <c r="M17" s="27"/>
      <c r="N17" s="27"/>
    </row>
    <row r="18" spans="1:14" ht="15" customHeight="1" x14ac:dyDescent="0.25">
      <c r="A18" s="25" t="s">
        <v>26</v>
      </c>
      <c r="B18" s="25" t="s">
        <v>15</v>
      </c>
      <c r="C18" s="27">
        <v>1</v>
      </c>
      <c r="D18" s="27">
        <v>6</v>
      </c>
      <c r="E18" s="27">
        <v>0</v>
      </c>
      <c r="F18" s="27">
        <v>2</v>
      </c>
      <c r="G18" s="27">
        <v>0</v>
      </c>
      <c r="H18" s="27">
        <v>9</v>
      </c>
      <c r="I18" s="27"/>
      <c r="J18" s="27"/>
      <c r="K18" s="27"/>
      <c r="L18" s="27"/>
      <c r="M18" s="27"/>
      <c r="N18" s="27"/>
    </row>
    <row r="19" spans="1:14" ht="15" customHeight="1" x14ac:dyDescent="0.25">
      <c r="A19" s="25" t="s">
        <v>27</v>
      </c>
      <c r="B19" s="25" t="s">
        <v>15</v>
      </c>
      <c r="C19" s="27">
        <v>5</v>
      </c>
      <c r="D19" s="27">
        <v>0</v>
      </c>
      <c r="E19" s="27">
        <v>0</v>
      </c>
      <c r="F19" s="27">
        <v>4</v>
      </c>
      <c r="G19" s="27">
        <v>7</v>
      </c>
      <c r="H19" s="27">
        <v>0</v>
      </c>
      <c r="I19" s="27"/>
      <c r="J19" s="27"/>
      <c r="K19" s="27"/>
      <c r="L19" s="27"/>
      <c r="M19" s="27"/>
      <c r="N19" s="27"/>
    </row>
    <row r="20" spans="1:14" ht="15" customHeight="1" x14ac:dyDescent="0.25">
      <c r="A20" s="25" t="s">
        <v>28</v>
      </c>
      <c r="B20" s="25" t="s">
        <v>15</v>
      </c>
      <c r="C20" s="27">
        <v>12</v>
      </c>
      <c r="D20" s="27">
        <v>1</v>
      </c>
      <c r="E20" s="27">
        <v>0</v>
      </c>
      <c r="F20" s="27">
        <v>0</v>
      </c>
      <c r="G20" s="27">
        <v>0</v>
      </c>
      <c r="H20" s="27">
        <v>7</v>
      </c>
      <c r="I20" s="27"/>
      <c r="J20" s="27"/>
      <c r="K20" s="27"/>
      <c r="L20" s="27"/>
      <c r="M20" s="27"/>
      <c r="N20" s="27"/>
    </row>
    <row r="21" spans="1:14" ht="15" customHeight="1" x14ac:dyDescent="0.25">
      <c r="A21" s="25" t="s">
        <v>29</v>
      </c>
      <c r="B21" s="25" t="s">
        <v>30</v>
      </c>
      <c r="C21" s="27">
        <v>10</v>
      </c>
      <c r="D21" s="27">
        <v>5</v>
      </c>
      <c r="E21" s="27">
        <v>1</v>
      </c>
      <c r="F21" s="27">
        <v>10</v>
      </c>
      <c r="G21" s="27">
        <v>3</v>
      </c>
      <c r="H21" s="27">
        <v>9</v>
      </c>
      <c r="I21" s="27"/>
      <c r="J21" s="27"/>
      <c r="K21" s="27"/>
      <c r="L21" s="27"/>
      <c r="M21" s="27"/>
      <c r="N21" s="27"/>
    </row>
    <row r="22" spans="1:14" ht="15" customHeight="1" x14ac:dyDescent="0.25">
      <c r="A22" s="25" t="s">
        <v>31</v>
      </c>
      <c r="B22" s="25" t="s">
        <v>30</v>
      </c>
      <c r="C22" s="27">
        <v>14</v>
      </c>
      <c r="D22" s="27">
        <v>6</v>
      </c>
      <c r="E22" s="27">
        <v>1</v>
      </c>
      <c r="F22" s="27">
        <v>2</v>
      </c>
      <c r="G22" s="27">
        <v>10</v>
      </c>
      <c r="H22" s="27">
        <v>2</v>
      </c>
      <c r="I22" s="27"/>
      <c r="J22" s="27"/>
      <c r="K22" s="27"/>
      <c r="L22" s="27"/>
      <c r="M22" s="27"/>
      <c r="N22" s="27"/>
    </row>
    <row r="23" spans="1:14" ht="15" customHeight="1" x14ac:dyDescent="0.25">
      <c r="A23" s="25" t="s">
        <v>32</v>
      </c>
      <c r="B23" s="25" t="s">
        <v>30</v>
      </c>
      <c r="C23" s="27">
        <v>14</v>
      </c>
      <c r="D23" s="27">
        <v>3</v>
      </c>
      <c r="E23" s="27">
        <v>0</v>
      </c>
      <c r="F23" s="27">
        <v>0</v>
      </c>
      <c r="G23" s="27">
        <v>15</v>
      </c>
      <c r="H23" s="27">
        <v>2</v>
      </c>
      <c r="I23" s="27"/>
      <c r="J23" s="27"/>
      <c r="K23" s="27"/>
      <c r="L23" s="27"/>
      <c r="M23" s="27"/>
      <c r="N23" s="27"/>
    </row>
    <row r="24" spans="1:14" ht="15" customHeight="1" x14ac:dyDescent="0.25">
      <c r="A24" s="25" t="s">
        <v>33</v>
      </c>
      <c r="B24" s="25" t="s">
        <v>30</v>
      </c>
      <c r="C24" s="27">
        <v>7</v>
      </c>
      <c r="D24" s="27">
        <v>0</v>
      </c>
      <c r="E24" s="27">
        <v>0</v>
      </c>
      <c r="F24" s="27">
        <v>3</v>
      </c>
      <c r="G24" s="27">
        <v>0</v>
      </c>
      <c r="H24" s="27">
        <v>5</v>
      </c>
      <c r="I24" s="27"/>
      <c r="J24" s="27"/>
      <c r="K24" s="27"/>
      <c r="L24" s="27"/>
      <c r="M24" s="27"/>
      <c r="N24" s="27"/>
    </row>
    <row r="25" spans="1:14" ht="15" customHeight="1" x14ac:dyDescent="0.25">
      <c r="A25" s="25" t="s">
        <v>34</v>
      </c>
      <c r="B25" s="25" t="s">
        <v>30</v>
      </c>
      <c r="C25" s="27">
        <v>6</v>
      </c>
      <c r="D25" s="27">
        <v>2</v>
      </c>
      <c r="E25" s="27">
        <v>0</v>
      </c>
      <c r="F25" s="27">
        <v>1</v>
      </c>
      <c r="G25" s="27">
        <v>0</v>
      </c>
      <c r="H25" s="27">
        <v>0</v>
      </c>
      <c r="I25" s="27"/>
      <c r="J25" s="27"/>
      <c r="K25" s="27"/>
      <c r="L25" s="27"/>
      <c r="M25" s="27"/>
      <c r="N25" s="27"/>
    </row>
    <row r="26" spans="1:14" ht="15" customHeight="1" x14ac:dyDescent="0.25">
      <c r="A26" s="25" t="s">
        <v>35</v>
      </c>
      <c r="B26" s="25" t="s">
        <v>30</v>
      </c>
      <c r="C26" s="27">
        <v>1</v>
      </c>
      <c r="D26" s="27">
        <v>10</v>
      </c>
      <c r="E26" s="27">
        <v>0</v>
      </c>
      <c r="F26" s="27">
        <v>1</v>
      </c>
      <c r="G26" s="27">
        <v>0</v>
      </c>
      <c r="H26" s="27">
        <v>7</v>
      </c>
      <c r="I26" s="27"/>
      <c r="J26" s="27"/>
      <c r="K26" s="27"/>
      <c r="L26" s="27"/>
      <c r="M26" s="27"/>
      <c r="N26" s="27"/>
    </row>
    <row r="27" spans="1:14" ht="15" customHeight="1" x14ac:dyDescent="0.25">
      <c r="A27" s="25" t="s">
        <v>36</v>
      </c>
      <c r="B27" s="25" t="s">
        <v>30</v>
      </c>
      <c r="C27" s="27">
        <v>8</v>
      </c>
      <c r="D27" s="27">
        <v>0</v>
      </c>
      <c r="E27" s="27">
        <v>0</v>
      </c>
      <c r="F27" s="27">
        <v>6</v>
      </c>
      <c r="G27" s="27">
        <v>0</v>
      </c>
      <c r="H27" s="27">
        <v>0</v>
      </c>
      <c r="I27" s="27"/>
      <c r="J27" s="27"/>
      <c r="K27" s="27"/>
      <c r="L27" s="27"/>
      <c r="M27" s="27"/>
      <c r="N27" s="27"/>
    </row>
    <row r="28" spans="1:14" ht="15" customHeight="1" x14ac:dyDescent="0.25">
      <c r="A28" s="25" t="s">
        <v>37</v>
      </c>
      <c r="B28" s="25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/>
      <c r="J28" s="27"/>
      <c r="K28" s="27"/>
      <c r="L28" s="27"/>
      <c r="M28" s="27"/>
      <c r="N28" s="27"/>
    </row>
    <row r="29" spans="1:14" ht="15" customHeight="1" x14ac:dyDescent="0.25">
      <c r="A29" s="25" t="s">
        <v>38</v>
      </c>
      <c r="B29" s="25" t="s">
        <v>30</v>
      </c>
      <c r="C29" s="27">
        <v>7</v>
      </c>
      <c r="D29" s="27">
        <v>12</v>
      </c>
      <c r="E29" s="27">
        <v>0</v>
      </c>
      <c r="F29" s="27">
        <v>16</v>
      </c>
      <c r="G29" s="27">
        <v>2</v>
      </c>
      <c r="H29" s="27">
        <v>1</v>
      </c>
      <c r="I29" s="27"/>
      <c r="J29" s="27"/>
      <c r="K29" s="27"/>
      <c r="L29" s="27"/>
      <c r="M29" s="27"/>
      <c r="N29" s="27"/>
    </row>
    <row r="30" spans="1:14" ht="15" customHeight="1" x14ac:dyDescent="0.25">
      <c r="A30" s="25" t="s">
        <v>39</v>
      </c>
      <c r="B30" s="25" t="s">
        <v>30</v>
      </c>
      <c r="C30" s="27">
        <v>11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/>
      <c r="J30" s="27"/>
      <c r="K30" s="27"/>
      <c r="L30" s="27"/>
      <c r="M30" s="27"/>
      <c r="N30" s="27"/>
    </row>
    <row r="31" spans="1:14" ht="15" customHeight="1" x14ac:dyDescent="0.25">
      <c r="A31" s="25" t="s">
        <v>40</v>
      </c>
      <c r="B31" s="25" t="s">
        <v>41</v>
      </c>
      <c r="C31" s="27">
        <v>12</v>
      </c>
      <c r="D31" s="27">
        <v>6</v>
      </c>
      <c r="E31" s="27">
        <v>0</v>
      </c>
      <c r="F31" s="27">
        <v>7</v>
      </c>
      <c r="G31" s="27">
        <v>0</v>
      </c>
      <c r="H31" s="27">
        <v>3</v>
      </c>
      <c r="I31" s="27"/>
      <c r="J31" s="27"/>
      <c r="K31" s="27"/>
      <c r="L31" s="27"/>
      <c r="M31" s="27"/>
      <c r="N31" s="27"/>
    </row>
    <row r="32" spans="1:14" ht="15" customHeight="1" x14ac:dyDescent="0.25">
      <c r="A32" s="25" t="s">
        <v>42</v>
      </c>
      <c r="B32" s="25" t="s">
        <v>41</v>
      </c>
      <c r="C32" s="27">
        <v>9</v>
      </c>
      <c r="D32" s="27">
        <v>14</v>
      </c>
      <c r="E32" s="27">
        <v>1</v>
      </c>
      <c r="F32" s="27">
        <v>2</v>
      </c>
      <c r="G32" s="27">
        <v>5</v>
      </c>
      <c r="H32" s="27">
        <v>0</v>
      </c>
      <c r="I32" s="27"/>
      <c r="J32" s="27"/>
      <c r="K32" s="27"/>
      <c r="L32" s="27"/>
      <c r="M32" s="27"/>
      <c r="N32" s="27"/>
    </row>
    <row r="33" spans="1:14" ht="15" customHeight="1" x14ac:dyDescent="0.25">
      <c r="A33" s="25" t="s">
        <v>43</v>
      </c>
      <c r="B33" s="25" t="s">
        <v>41</v>
      </c>
      <c r="C33" s="27">
        <v>6</v>
      </c>
      <c r="D33" s="27">
        <v>6</v>
      </c>
      <c r="E33" s="27">
        <v>0</v>
      </c>
      <c r="F33" s="27">
        <v>0</v>
      </c>
      <c r="G33" s="27">
        <v>0</v>
      </c>
      <c r="H33" s="27">
        <v>0</v>
      </c>
      <c r="I33" s="27"/>
      <c r="J33" s="27"/>
      <c r="K33" s="27"/>
      <c r="L33" s="27"/>
      <c r="M33" s="27"/>
      <c r="N33" s="27"/>
    </row>
    <row r="34" spans="1:14" ht="15" customHeight="1" x14ac:dyDescent="0.25">
      <c r="A34" s="25" t="s">
        <v>44</v>
      </c>
      <c r="B34" s="25" t="s">
        <v>41</v>
      </c>
      <c r="C34" s="27">
        <v>12</v>
      </c>
      <c r="D34" s="27">
        <v>0</v>
      </c>
      <c r="E34" s="27">
        <v>0</v>
      </c>
      <c r="F34" s="27">
        <v>0</v>
      </c>
      <c r="G34" s="27">
        <v>1</v>
      </c>
      <c r="H34" s="27">
        <v>8</v>
      </c>
      <c r="I34" s="27"/>
      <c r="J34" s="27"/>
      <c r="K34" s="27"/>
      <c r="L34" s="27"/>
      <c r="M34" s="27"/>
      <c r="N34" s="27"/>
    </row>
    <row r="35" spans="1:14" ht="15" customHeight="1" x14ac:dyDescent="0.25">
      <c r="A35" s="25" t="s">
        <v>45</v>
      </c>
      <c r="B35" s="25" t="s">
        <v>41</v>
      </c>
      <c r="C35" s="27">
        <v>12</v>
      </c>
      <c r="D35" s="27">
        <v>0</v>
      </c>
      <c r="E35" s="27">
        <v>0</v>
      </c>
      <c r="F35" s="27">
        <v>12</v>
      </c>
      <c r="G35" s="27">
        <v>0</v>
      </c>
      <c r="H35" s="27">
        <v>0</v>
      </c>
      <c r="I35" s="27"/>
      <c r="J35" s="27"/>
      <c r="K35" s="27"/>
      <c r="L35" s="27"/>
      <c r="M35" s="27"/>
      <c r="N35" s="27"/>
    </row>
    <row r="36" spans="1:14" ht="15" customHeight="1" x14ac:dyDescent="0.25">
      <c r="A36" s="25" t="s">
        <v>46</v>
      </c>
      <c r="B36" s="25" t="s">
        <v>41</v>
      </c>
      <c r="C36" s="27">
        <v>5</v>
      </c>
      <c r="D36" s="27">
        <v>5</v>
      </c>
      <c r="E36" s="27">
        <v>0</v>
      </c>
      <c r="F36" s="27">
        <v>0</v>
      </c>
      <c r="G36" s="27">
        <v>4</v>
      </c>
      <c r="H36" s="27">
        <v>5</v>
      </c>
      <c r="I36" s="27"/>
      <c r="J36" s="27"/>
      <c r="K36" s="27"/>
      <c r="L36" s="27"/>
      <c r="M36" s="27"/>
      <c r="N36" s="27"/>
    </row>
    <row r="37" spans="1:14" ht="15" customHeight="1" x14ac:dyDescent="0.2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5" customHeight="1" x14ac:dyDescent="0.25">
      <c r="A38" s="43" t="s">
        <v>80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ht="15" customHeight="1" x14ac:dyDescent="0.25">
      <c r="A39" s="26" t="s">
        <v>8</v>
      </c>
      <c r="B39" s="26" t="s">
        <v>9</v>
      </c>
      <c r="C39" s="26" t="s">
        <v>53</v>
      </c>
      <c r="D39" s="26" t="s">
        <v>54</v>
      </c>
      <c r="E39" s="26" t="s">
        <v>55</v>
      </c>
      <c r="F39" s="26" t="s">
        <v>56</v>
      </c>
      <c r="G39" s="26" t="s">
        <v>57</v>
      </c>
      <c r="H39" s="26" t="s">
        <v>58</v>
      </c>
      <c r="I39" s="26" t="s">
        <v>59</v>
      </c>
      <c r="J39" s="26" t="s">
        <v>60</v>
      </c>
      <c r="K39" s="26" t="s">
        <v>61</v>
      </c>
      <c r="L39" s="26" t="s">
        <v>5</v>
      </c>
      <c r="M39" s="26" t="s">
        <v>6</v>
      </c>
      <c r="N39" s="26" t="s">
        <v>7</v>
      </c>
    </row>
    <row r="40" spans="1:14" ht="15" customHeight="1" x14ac:dyDescent="0.25">
      <c r="A40" s="25" t="s">
        <v>11</v>
      </c>
      <c r="B40" s="25" t="s">
        <v>12</v>
      </c>
      <c r="C40" s="27">
        <v>21000</v>
      </c>
      <c r="D40" s="27">
        <v>16450</v>
      </c>
      <c r="E40" s="27">
        <v>350</v>
      </c>
      <c r="F40" s="27">
        <v>14700</v>
      </c>
      <c r="G40" s="27">
        <v>23100</v>
      </c>
      <c r="H40" s="27">
        <v>12600</v>
      </c>
      <c r="I40" s="27"/>
      <c r="J40" s="27"/>
      <c r="K40" s="27"/>
      <c r="L40" s="27"/>
      <c r="M40" s="27"/>
      <c r="N40" s="27"/>
    </row>
    <row r="41" spans="1:14" ht="15" customHeight="1" x14ac:dyDescent="0.25">
      <c r="A41" s="25" t="s">
        <v>13</v>
      </c>
      <c r="B41" s="25" t="s">
        <v>12</v>
      </c>
      <c r="C41" s="27">
        <v>30450</v>
      </c>
      <c r="D41" s="27">
        <v>23450</v>
      </c>
      <c r="E41" s="27">
        <v>700</v>
      </c>
      <c r="F41" s="27">
        <v>12600</v>
      </c>
      <c r="G41" s="27">
        <v>23100</v>
      </c>
      <c r="H41" s="27">
        <v>15400</v>
      </c>
      <c r="I41" s="27"/>
      <c r="J41" s="27"/>
      <c r="K41" s="27"/>
      <c r="L41" s="27"/>
      <c r="M41" s="27"/>
      <c r="N41" s="27"/>
    </row>
    <row r="42" spans="1:14" ht="15" customHeight="1" x14ac:dyDescent="0.25">
      <c r="A42" s="25" t="s">
        <v>14</v>
      </c>
      <c r="B42" s="25" t="s">
        <v>15</v>
      </c>
      <c r="C42" s="27">
        <v>1400</v>
      </c>
      <c r="D42" s="27">
        <v>1050</v>
      </c>
      <c r="E42" s="27">
        <v>0</v>
      </c>
      <c r="F42" s="27">
        <v>0</v>
      </c>
      <c r="G42" s="27">
        <v>2450</v>
      </c>
      <c r="H42" s="27">
        <v>0</v>
      </c>
      <c r="I42" s="27"/>
      <c r="J42" s="27"/>
      <c r="K42" s="27"/>
      <c r="L42" s="27"/>
      <c r="M42" s="27"/>
      <c r="N42" s="27"/>
    </row>
    <row r="43" spans="1:14" ht="15" customHeight="1" x14ac:dyDescent="0.25">
      <c r="A43" s="25" t="s">
        <v>16</v>
      </c>
      <c r="B43" s="25" t="s">
        <v>15</v>
      </c>
      <c r="C43" s="27">
        <v>1400</v>
      </c>
      <c r="D43" s="27">
        <v>700</v>
      </c>
      <c r="E43" s="27">
        <v>0</v>
      </c>
      <c r="F43" s="27">
        <v>350</v>
      </c>
      <c r="G43" s="27">
        <v>0</v>
      </c>
      <c r="H43" s="27">
        <v>1750</v>
      </c>
      <c r="I43" s="27"/>
      <c r="J43" s="27"/>
      <c r="K43" s="27"/>
      <c r="L43" s="27"/>
      <c r="M43" s="27"/>
      <c r="N43" s="27"/>
    </row>
    <row r="44" spans="1:14" ht="15" customHeight="1" x14ac:dyDescent="0.25">
      <c r="A44" s="25" t="s">
        <v>17</v>
      </c>
      <c r="B44" s="25" t="s">
        <v>15</v>
      </c>
      <c r="C44" s="27">
        <v>2800</v>
      </c>
      <c r="D44" s="27">
        <v>3150</v>
      </c>
      <c r="E44" s="27">
        <v>2100</v>
      </c>
      <c r="F44" s="27">
        <v>5250</v>
      </c>
      <c r="G44" s="27">
        <v>1750</v>
      </c>
      <c r="H44" s="27">
        <v>2800</v>
      </c>
      <c r="I44" s="27"/>
      <c r="J44" s="27"/>
      <c r="K44" s="27"/>
      <c r="L44" s="27"/>
      <c r="M44" s="27"/>
      <c r="N44" s="27"/>
    </row>
    <row r="45" spans="1:14" ht="15" customHeight="1" x14ac:dyDescent="0.25">
      <c r="A45" s="25" t="s">
        <v>18</v>
      </c>
      <c r="B45" s="25" t="s">
        <v>15</v>
      </c>
      <c r="C45" s="27">
        <v>7000</v>
      </c>
      <c r="D45" s="27">
        <v>2450</v>
      </c>
      <c r="E45" s="27">
        <v>0</v>
      </c>
      <c r="F45" s="27">
        <v>0</v>
      </c>
      <c r="G45" s="27">
        <v>0</v>
      </c>
      <c r="H45" s="27">
        <v>0</v>
      </c>
      <c r="I45" s="27"/>
      <c r="J45" s="27"/>
      <c r="K45" s="27"/>
      <c r="L45" s="27"/>
      <c r="M45" s="27"/>
      <c r="N45" s="27"/>
    </row>
    <row r="46" spans="1:14" ht="15" customHeight="1" x14ac:dyDescent="0.25">
      <c r="A46" s="25" t="s">
        <v>19</v>
      </c>
      <c r="B46" s="25" t="s">
        <v>15</v>
      </c>
      <c r="C46" s="27">
        <v>4900</v>
      </c>
      <c r="D46" s="27">
        <v>0</v>
      </c>
      <c r="E46" s="27">
        <v>0</v>
      </c>
      <c r="F46" s="27">
        <v>0</v>
      </c>
      <c r="G46" s="27">
        <v>0</v>
      </c>
      <c r="H46" s="27">
        <v>1050</v>
      </c>
      <c r="I46" s="27"/>
      <c r="J46" s="27"/>
      <c r="K46" s="27"/>
      <c r="L46" s="27"/>
      <c r="M46" s="27"/>
      <c r="N46" s="27"/>
    </row>
    <row r="47" spans="1:14" ht="15" customHeight="1" x14ac:dyDescent="0.25">
      <c r="A47" s="25" t="s">
        <v>20</v>
      </c>
      <c r="B47" s="25" t="s">
        <v>15</v>
      </c>
      <c r="C47" s="27">
        <v>5250</v>
      </c>
      <c r="D47" s="27">
        <v>350</v>
      </c>
      <c r="E47" s="27">
        <v>1400</v>
      </c>
      <c r="F47" s="27">
        <v>350</v>
      </c>
      <c r="G47" s="27">
        <v>2450</v>
      </c>
      <c r="H47" s="27">
        <v>0</v>
      </c>
      <c r="I47" s="27"/>
      <c r="J47" s="27"/>
      <c r="K47" s="27"/>
      <c r="L47" s="27"/>
      <c r="M47" s="27"/>
      <c r="N47" s="27"/>
    </row>
    <row r="48" spans="1:14" ht="15" customHeight="1" x14ac:dyDescent="0.25">
      <c r="A48" s="25" t="s">
        <v>21</v>
      </c>
      <c r="B48" s="25" t="s">
        <v>15</v>
      </c>
      <c r="C48" s="27">
        <v>350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/>
      <c r="J48" s="27"/>
      <c r="K48" s="27"/>
      <c r="L48" s="27"/>
      <c r="M48" s="27"/>
      <c r="N48" s="27"/>
    </row>
    <row r="49" spans="1:14" ht="15" customHeight="1" x14ac:dyDescent="0.25">
      <c r="A49" s="25" t="s">
        <v>22</v>
      </c>
      <c r="B49" s="25" t="s">
        <v>15</v>
      </c>
      <c r="C49" s="27">
        <v>0</v>
      </c>
      <c r="D49" s="27">
        <v>2450</v>
      </c>
      <c r="E49" s="27">
        <v>0</v>
      </c>
      <c r="F49" s="27">
        <v>0</v>
      </c>
      <c r="G49" s="27">
        <v>1050</v>
      </c>
      <c r="H49" s="27">
        <v>2100</v>
      </c>
      <c r="I49" s="27"/>
      <c r="J49" s="27"/>
      <c r="K49" s="27"/>
      <c r="L49" s="27"/>
      <c r="M49" s="27"/>
      <c r="N49" s="27"/>
    </row>
    <row r="50" spans="1:14" ht="15" customHeight="1" x14ac:dyDescent="0.25">
      <c r="A50" s="25" t="s">
        <v>23</v>
      </c>
      <c r="B50" s="25" t="s">
        <v>15</v>
      </c>
      <c r="C50" s="27">
        <v>4550</v>
      </c>
      <c r="D50" s="27">
        <v>0</v>
      </c>
      <c r="E50" s="27">
        <v>0</v>
      </c>
      <c r="F50" s="27">
        <v>0</v>
      </c>
      <c r="G50" s="27">
        <v>0</v>
      </c>
      <c r="H50" s="27">
        <v>2800</v>
      </c>
      <c r="I50" s="27"/>
      <c r="J50" s="27"/>
      <c r="K50" s="27"/>
      <c r="L50" s="27"/>
      <c r="M50" s="27"/>
      <c r="N50" s="27"/>
    </row>
    <row r="51" spans="1:14" ht="15" customHeight="1" x14ac:dyDescent="0.25">
      <c r="A51" s="25" t="s">
        <v>24</v>
      </c>
      <c r="B51" s="25" t="s">
        <v>15</v>
      </c>
      <c r="C51" s="27">
        <v>6650</v>
      </c>
      <c r="D51" s="27">
        <v>1400</v>
      </c>
      <c r="E51" s="27">
        <v>0</v>
      </c>
      <c r="F51" s="27">
        <v>350</v>
      </c>
      <c r="G51" s="27">
        <v>350</v>
      </c>
      <c r="H51" s="27">
        <v>0</v>
      </c>
      <c r="I51" s="27"/>
      <c r="J51" s="27"/>
      <c r="K51" s="27"/>
      <c r="L51" s="27"/>
      <c r="M51" s="27"/>
      <c r="N51" s="27"/>
    </row>
    <row r="52" spans="1:14" ht="15" customHeight="1" x14ac:dyDescent="0.25">
      <c r="A52" s="25" t="s">
        <v>25</v>
      </c>
      <c r="B52" s="25" t="s">
        <v>15</v>
      </c>
      <c r="C52" s="27">
        <v>0</v>
      </c>
      <c r="D52" s="27">
        <v>1750</v>
      </c>
      <c r="E52" s="27">
        <v>0</v>
      </c>
      <c r="F52" s="27">
        <v>0</v>
      </c>
      <c r="G52" s="27">
        <v>0</v>
      </c>
      <c r="H52" s="27">
        <v>700</v>
      </c>
      <c r="I52" s="27"/>
      <c r="J52" s="27"/>
      <c r="K52" s="27"/>
      <c r="L52" s="27"/>
      <c r="M52" s="27"/>
      <c r="N52" s="27"/>
    </row>
    <row r="53" spans="1:14" ht="15" customHeight="1" x14ac:dyDescent="0.25">
      <c r="A53" s="25" t="s">
        <v>26</v>
      </c>
      <c r="B53" s="25" t="s">
        <v>15</v>
      </c>
      <c r="C53" s="27">
        <v>350</v>
      </c>
      <c r="D53" s="27">
        <v>2100</v>
      </c>
      <c r="E53" s="27">
        <v>0</v>
      </c>
      <c r="F53" s="27">
        <v>700</v>
      </c>
      <c r="G53" s="27">
        <v>0</v>
      </c>
      <c r="H53" s="27">
        <v>3150</v>
      </c>
      <c r="I53" s="27"/>
      <c r="J53" s="27"/>
      <c r="K53" s="27"/>
      <c r="L53" s="27"/>
      <c r="M53" s="27"/>
      <c r="N53" s="27"/>
    </row>
    <row r="54" spans="1:14" ht="15" customHeight="1" x14ac:dyDescent="0.25">
      <c r="A54" s="25" t="s">
        <v>27</v>
      </c>
      <c r="B54" s="25" t="s">
        <v>15</v>
      </c>
      <c r="C54" s="27">
        <v>1750</v>
      </c>
      <c r="D54" s="27">
        <v>0</v>
      </c>
      <c r="E54" s="27">
        <v>0</v>
      </c>
      <c r="F54" s="27">
        <v>1400</v>
      </c>
      <c r="G54" s="27">
        <v>2450</v>
      </c>
      <c r="H54" s="27">
        <v>0</v>
      </c>
      <c r="I54" s="27"/>
      <c r="J54" s="27"/>
      <c r="K54" s="27"/>
      <c r="L54" s="27"/>
      <c r="M54" s="27"/>
      <c r="N54" s="27"/>
    </row>
    <row r="55" spans="1:14" ht="15" customHeight="1" x14ac:dyDescent="0.25">
      <c r="A55" s="25" t="s">
        <v>28</v>
      </c>
      <c r="B55" s="25" t="s">
        <v>15</v>
      </c>
      <c r="C55" s="27">
        <v>4200</v>
      </c>
      <c r="D55" s="27">
        <v>350</v>
      </c>
      <c r="E55" s="27">
        <v>0</v>
      </c>
      <c r="F55" s="27">
        <v>0</v>
      </c>
      <c r="G55" s="27">
        <v>0</v>
      </c>
      <c r="H55" s="27">
        <v>2450</v>
      </c>
      <c r="I55" s="27"/>
      <c r="J55" s="27"/>
      <c r="K55" s="27"/>
      <c r="L55" s="27"/>
      <c r="M55" s="27"/>
      <c r="N55" s="27"/>
    </row>
    <row r="56" spans="1:14" ht="15" customHeight="1" x14ac:dyDescent="0.25">
      <c r="A56" s="25" t="s">
        <v>29</v>
      </c>
      <c r="B56" s="25" t="s">
        <v>30</v>
      </c>
      <c r="C56" s="27">
        <v>3500</v>
      </c>
      <c r="D56" s="27">
        <v>1750</v>
      </c>
      <c r="E56" s="27">
        <v>350</v>
      </c>
      <c r="F56" s="27">
        <v>3500</v>
      </c>
      <c r="G56" s="27">
        <v>1050</v>
      </c>
      <c r="H56" s="27">
        <v>3150</v>
      </c>
      <c r="I56" s="27"/>
      <c r="J56" s="27"/>
      <c r="K56" s="27"/>
      <c r="L56" s="27"/>
      <c r="M56" s="27"/>
      <c r="N56" s="27"/>
    </row>
    <row r="57" spans="1:14" ht="15" customHeight="1" x14ac:dyDescent="0.25">
      <c r="A57" s="25" t="s">
        <v>31</v>
      </c>
      <c r="B57" s="25" t="s">
        <v>30</v>
      </c>
      <c r="C57" s="27">
        <v>4900</v>
      </c>
      <c r="D57" s="27">
        <v>2100</v>
      </c>
      <c r="E57" s="27">
        <v>350</v>
      </c>
      <c r="F57" s="27">
        <v>700</v>
      </c>
      <c r="G57" s="27">
        <v>3500</v>
      </c>
      <c r="H57" s="27">
        <v>700</v>
      </c>
      <c r="I57" s="27"/>
      <c r="J57" s="27"/>
      <c r="K57" s="27"/>
      <c r="L57" s="27"/>
      <c r="M57" s="27"/>
      <c r="N57" s="27"/>
    </row>
    <row r="58" spans="1:14" ht="15" customHeight="1" x14ac:dyDescent="0.25">
      <c r="A58" s="25" t="s">
        <v>32</v>
      </c>
      <c r="B58" s="25" t="s">
        <v>30</v>
      </c>
      <c r="C58" s="27">
        <v>4900</v>
      </c>
      <c r="D58" s="27">
        <v>1050</v>
      </c>
      <c r="E58" s="27">
        <v>0</v>
      </c>
      <c r="F58" s="27">
        <v>0</v>
      </c>
      <c r="G58" s="27">
        <v>5250</v>
      </c>
      <c r="H58" s="27">
        <v>700</v>
      </c>
      <c r="I58" s="27"/>
      <c r="J58" s="27"/>
      <c r="K58" s="27"/>
      <c r="L58" s="27"/>
      <c r="M58" s="27"/>
      <c r="N58" s="27"/>
    </row>
    <row r="59" spans="1:14" ht="15" customHeight="1" x14ac:dyDescent="0.25">
      <c r="A59" s="25" t="s">
        <v>33</v>
      </c>
      <c r="B59" s="25" t="s">
        <v>30</v>
      </c>
      <c r="C59" s="27">
        <v>2450</v>
      </c>
      <c r="D59" s="27">
        <v>0</v>
      </c>
      <c r="E59" s="27">
        <v>0</v>
      </c>
      <c r="F59" s="27">
        <v>1050</v>
      </c>
      <c r="G59" s="27">
        <v>0</v>
      </c>
      <c r="H59" s="27">
        <v>1750</v>
      </c>
      <c r="I59" s="27"/>
      <c r="J59" s="27"/>
      <c r="K59" s="27"/>
      <c r="L59" s="27"/>
      <c r="M59" s="27"/>
      <c r="N59" s="27"/>
    </row>
    <row r="60" spans="1:14" ht="15" customHeight="1" x14ac:dyDescent="0.25">
      <c r="A60" s="25" t="s">
        <v>34</v>
      </c>
      <c r="B60" s="25" t="s">
        <v>30</v>
      </c>
      <c r="C60" s="27">
        <v>2100</v>
      </c>
      <c r="D60" s="27">
        <v>700</v>
      </c>
      <c r="E60" s="27">
        <v>0</v>
      </c>
      <c r="F60" s="27">
        <v>350</v>
      </c>
      <c r="G60" s="27">
        <v>0</v>
      </c>
      <c r="H60" s="27">
        <v>0</v>
      </c>
      <c r="I60" s="27"/>
      <c r="J60" s="27"/>
      <c r="K60" s="27"/>
      <c r="L60" s="27"/>
      <c r="M60" s="27"/>
      <c r="N60" s="27"/>
    </row>
    <row r="61" spans="1:14" ht="15" customHeight="1" x14ac:dyDescent="0.25">
      <c r="A61" s="25" t="s">
        <v>35</v>
      </c>
      <c r="B61" s="25" t="s">
        <v>30</v>
      </c>
      <c r="C61" s="27">
        <v>350</v>
      </c>
      <c r="D61" s="27">
        <v>3500</v>
      </c>
      <c r="E61" s="27">
        <v>0</v>
      </c>
      <c r="F61" s="27">
        <v>350</v>
      </c>
      <c r="G61" s="27">
        <v>0</v>
      </c>
      <c r="H61" s="27">
        <v>2450</v>
      </c>
      <c r="I61" s="27"/>
      <c r="J61" s="27"/>
      <c r="K61" s="27"/>
      <c r="L61" s="27"/>
      <c r="M61" s="27"/>
      <c r="N61" s="27"/>
    </row>
    <row r="62" spans="1:14" ht="15" customHeight="1" x14ac:dyDescent="0.25">
      <c r="A62" s="25" t="s">
        <v>36</v>
      </c>
      <c r="B62" s="25" t="s">
        <v>30</v>
      </c>
      <c r="C62" s="27">
        <v>2800</v>
      </c>
      <c r="D62" s="27">
        <v>0</v>
      </c>
      <c r="E62" s="27">
        <v>0</v>
      </c>
      <c r="F62" s="27">
        <v>2100</v>
      </c>
      <c r="G62" s="27">
        <v>0</v>
      </c>
      <c r="H62" s="27">
        <v>0</v>
      </c>
      <c r="I62" s="27"/>
      <c r="J62" s="27"/>
      <c r="K62" s="27"/>
      <c r="L62" s="27"/>
      <c r="M62" s="27"/>
      <c r="N62" s="27"/>
    </row>
    <row r="63" spans="1:14" ht="15" customHeight="1" x14ac:dyDescent="0.25">
      <c r="A63" s="25" t="s">
        <v>37</v>
      </c>
      <c r="B63" s="25" t="s">
        <v>30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/>
      <c r="J63" s="27"/>
      <c r="K63" s="27"/>
      <c r="L63" s="27"/>
      <c r="M63" s="27"/>
      <c r="N63" s="27"/>
    </row>
    <row r="64" spans="1:14" ht="15" customHeight="1" x14ac:dyDescent="0.25">
      <c r="A64" s="25" t="s">
        <v>38</v>
      </c>
      <c r="B64" s="25" t="s">
        <v>30</v>
      </c>
      <c r="C64" s="27">
        <v>2450</v>
      </c>
      <c r="D64" s="27">
        <v>4200</v>
      </c>
      <c r="E64" s="27">
        <v>0</v>
      </c>
      <c r="F64" s="27">
        <v>5600</v>
      </c>
      <c r="G64" s="27">
        <v>700</v>
      </c>
      <c r="H64" s="27">
        <v>350</v>
      </c>
      <c r="I64" s="27"/>
      <c r="J64" s="27"/>
      <c r="K64" s="27"/>
      <c r="L64" s="27"/>
      <c r="M64" s="27"/>
      <c r="N64" s="27"/>
    </row>
    <row r="65" spans="1:14" ht="15" customHeight="1" x14ac:dyDescent="0.25">
      <c r="A65" s="25" t="s">
        <v>39</v>
      </c>
      <c r="B65" s="25" t="s">
        <v>30</v>
      </c>
      <c r="C65" s="27">
        <v>3850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/>
      <c r="J65" s="27"/>
      <c r="K65" s="27"/>
      <c r="L65" s="27"/>
      <c r="M65" s="27"/>
      <c r="N65" s="27"/>
    </row>
    <row r="66" spans="1:14" ht="15" customHeight="1" x14ac:dyDescent="0.25">
      <c r="A66" s="25" t="s">
        <v>40</v>
      </c>
      <c r="B66" s="25" t="s">
        <v>41</v>
      </c>
      <c r="C66" s="27">
        <v>4200</v>
      </c>
      <c r="D66" s="27">
        <v>2100</v>
      </c>
      <c r="E66" s="27">
        <v>0</v>
      </c>
      <c r="F66" s="27">
        <v>2450</v>
      </c>
      <c r="G66" s="27">
        <v>0</v>
      </c>
      <c r="H66" s="27">
        <v>1050</v>
      </c>
      <c r="I66" s="27"/>
      <c r="J66" s="27"/>
      <c r="K66" s="27"/>
      <c r="L66" s="27"/>
      <c r="M66" s="27"/>
      <c r="N66" s="27"/>
    </row>
    <row r="67" spans="1:14" ht="15" customHeight="1" x14ac:dyDescent="0.25">
      <c r="A67" s="25" t="s">
        <v>42</v>
      </c>
      <c r="B67" s="25" t="s">
        <v>41</v>
      </c>
      <c r="C67" s="27">
        <v>3150</v>
      </c>
      <c r="D67" s="27">
        <v>4900</v>
      </c>
      <c r="E67" s="27">
        <v>350</v>
      </c>
      <c r="F67" s="27">
        <v>700</v>
      </c>
      <c r="G67" s="27">
        <v>1750</v>
      </c>
      <c r="H67" s="27">
        <v>0</v>
      </c>
      <c r="I67" s="27"/>
      <c r="J67" s="27"/>
      <c r="K67" s="27"/>
      <c r="L67" s="27"/>
      <c r="M67" s="27"/>
      <c r="N67" s="27"/>
    </row>
    <row r="68" spans="1:14" ht="15" customHeight="1" x14ac:dyDescent="0.25">
      <c r="A68" s="25" t="s">
        <v>43</v>
      </c>
      <c r="B68" s="25" t="s">
        <v>41</v>
      </c>
      <c r="C68" s="27">
        <v>2100</v>
      </c>
      <c r="D68" s="27">
        <v>2100</v>
      </c>
      <c r="E68" s="27">
        <v>0</v>
      </c>
      <c r="F68" s="27">
        <v>0</v>
      </c>
      <c r="G68" s="27">
        <v>0</v>
      </c>
      <c r="H68" s="27">
        <v>0</v>
      </c>
      <c r="I68" s="27"/>
      <c r="J68" s="27"/>
      <c r="K68" s="27"/>
      <c r="L68" s="27"/>
      <c r="M68" s="27"/>
      <c r="N68" s="27"/>
    </row>
    <row r="69" spans="1:14" ht="15" customHeight="1" x14ac:dyDescent="0.25">
      <c r="A69" s="25" t="s">
        <v>44</v>
      </c>
      <c r="B69" s="25" t="s">
        <v>41</v>
      </c>
      <c r="C69" s="27">
        <v>4200</v>
      </c>
      <c r="D69" s="27">
        <v>0</v>
      </c>
      <c r="E69" s="27">
        <v>0</v>
      </c>
      <c r="F69" s="27">
        <v>0</v>
      </c>
      <c r="G69" s="27">
        <v>350</v>
      </c>
      <c r="H69" s="27">
        <v>2800</v>
      </c>
      <c r="I69" s="27"/>
      <c r="J69" s="27"/>
      <c r="K69" s="27"/>
      <c r="L69" s="27"/>
      <c r="M69" s="27"/>
      <c r="N69" s="27"/>
    </row>
    <row r="70" spans="1:14" ht="15" customHeight="1" x14ac:dyDescent="0.25">
      <c r="A70" s="25" t="s">
        <v>45</v>
      </c>
      <c r="B70" s="25" t="s">
        <v>41</v>
      </c>
      <c r="C70" s="27">
        <v>4200</v>
      </c>
      <c r="D70" s="27">
        <v>0</v>
      </c>
      <c r="E70" s="27">
        <v>0</v>
      </c>
      <c r="F70" s="27">
        <v>4200</v>
      </c>
      <c r="G70" s="27">
        <v>0</v>
      </c>
      <c r="H70" s="27">
        <v>0</v>
      </c>
      <c r="I70" s="27"/>
      <c r="J70" s="27"/>
      <c r="K70" s="27"/>
      <c r="L70" s="27"/>
      <c r="M70" s="27"/>
      <c r="N70" s="27"/>
    </row>
    <row r="71" spans="1:14" ht="15" customHeight="1" x14ac:dyDescent="0.25">
      <c r="A71" s="25" t="s">
        <v>46</v>
      </c>
      <c r="B71" s="25" t="s">
        <v>41</v>
      </c>
      <c r="C71" s="27">
        <v>1750</v>
      </c>
      <c r="D71" s="27">
        <v>1750</v>
      </c>
      <c r="E71" s="27">
        <v>0</v>
      </c>
      <c r="F71" s="27">
        <v>0</v>
      </c>
      <c r="G71" s="27">
        <v>1400</v>
      </c>
      <c r="H71" s="27">
        <v>1750</v>
      </c>
      <c r="I71" s="27"/>
      <c r="J71" s="27"/>
      <c r="K71" s="27"/>
      <c r="L71" s="27"/>
      <c r="M71" s="27"/>
      <c r="N71" s="27"/>
    </row>
    <row r="72" spans="1:14" ht="15" customHeight="1" x14ac:dyDescent="0.2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15" customHeight="1" x14ac:dyDescent="0.25">
      <c r="A73" s="43" t="s">
        <v>81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4" ht="15" customHeight="1" x14ac:dyDescent="0.25">
      <c r="A74" s="26" t="s">
        <v>8</v>
      </c>
      <c r="B74" s="26" t="s">
        <v>9</v>
      </c>
      <c r="C74" s="26" t="s">
        <v>53</v>
      </c>
      <c r="D74" s="26" t="s">
        <v>54</v>
      </c>
      <c r="E74" s="26" t="s">
        <v>55</v>
      </c>
      <c r="F74" s="26" t="s">
        <v>56</v>
      </c>
      <c r="G74" s="26" t="s">
        <v>57</v>
      </c>
      <c r="H74" s="26" t="s">
        <v>58</v>
      </c>
      <c r="I74" s="26" t="s">
        <v>59</v>
      </c>
      <c r="J74" s="26" t="s">
        <v>60</v>
      </c>
      <c r="K74" s="26" t="s">
        <v>61</v>
      </c>
      <c r="L74" s="26" t="s">
        <v>5</v>
      </c>
      <c r="M74" s="26" t="s">
        <v>6</v>
      </c>
      <c r="N74" s="26" t="s">
        <v>7</v>
      </c>
    </row>
    <row r="75" spans="1:14" ht="15" customHeight="1" x14ac:dyDescent="0.25">
      <c r="A75" s="25" t="s">
        <v>11</v>
      </c>
      <c r="B75" s="25" t="s">
        <v>12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/>
      <c r="J75" s="27"/>
      <c r="K75" s="27"/>
      <c r="L75" s="27"/>
      <c r="M75" s="27"/>
      <c r="N75" s="27"/>
    </row>
    <row r="76" spans="1:14" ht="15" customHeight="1" x14ac:dyDescent="0.25">
      <c r="A76" s="25" t="s">
        <v>13</v>
      </c>
      <c r="B76" s="25" t="s">
        <v>12</v>
      </c>
      <c r="C76" s="27">
        <v>64</v>
      </c>
      <c r="D76" s="27">
        <v>64</v>
      </c>
      <c r="E76" s="27">
        <v>67</v>
      </c>
      <c r="F76" s="27">
        <v>64</v>
      </c>
      <c r="G76" s="27">
        <v>65</v>
      </c>
      <c r="H76" s="27">
        <v>73</v>
      </c>
      <c r="I76" s="27"/>
      <c r="J76" s="27"/>
      <c r="K76" s="27"/>
      <c r="L76" s="27"/>
      <c r="M76" s="27"/>
      <c r="N76" s="27"/>
    </row>
    <row r="77" spans="1:14" ht="15" customHeight="1" x14ac:dyDescent="0.25">
      <c r="A77" s="25" t="s">
        <v>14</v>
      </c>
      <c r="B77" s="25" t="s">
        <v>15</v>
      </c>
      <c r="C77" s="27">
        <v>8</v>
      </c>
      <c r="D77" s="27">
        <v>8</v>
      </c>
      <c r="E77" s="27">
        <v>8</v>
      </c>
      <c r="F77" s="27">
        <v>8</v>
      </c>
      <c r="G77" s="27">
        <v>8</v>
      </c>
      <c r="H77" s="27">
        <v>9</v>
      </c>
      <c r="I77" s="27"/>
      <c r="J77" s="27"/>
      <c r="K77" s="27"/>
      <c r="L77" s="27"/>
      <c r="M77" s="27"/>
      <c r="N77" s="27"/>
    </row>
    <row r="78" spans="1:14" ht="15" customHeight="1" x14ac:dyDescent="0.25">
      <c r="A78" s="25" t="s">
        <v>16</v>
      </c>
      <c r="B78" s="25" t="s">
        <v>15</v>
      </c>
      <c r="C78" s="27">
        <v>20</v>
      </c>
      <c r="D78" s="27">
        <v>20</v>
      </c>
      <c r="E78" s="27">
        <v>21</v>
      </c>
      <c r="F78" s="27">
        <v>20</v>
      </c>
      <c r="G78" s="27">
        <v>20</v>
      </c>
      <c r="H78" s="27">
        <v>23</v>
      </c>
      <c r="I78" s="27"/>
      <c r="J78" s="27"/>
      <c r="K78" s="27"/>
      <c r="L78" s="27"/>
      <c r="M78" s="27"/>
      <c r="N78" s="27"/>
    </row>
    <row r="79" spans="1:14" ht="15" customHeight="1" x14ac:dyDescent="0.25">
      <c r="A79" s="25" t="s">
        <v>17</v>
      </c>
      <c r="B79" s="25" t="s">
        <v>15</v>
      </c>
      <c r="C79" s="27">
        <v>20</v>
      </c>
      <c r="D79" s="27">
        <v>20</v>
      </c>
      <c r="E79" s="27">
        <v>22</v>
      </c>
      <c r="F79" s="27">
        <v>19</v>
      </c>
      <c r="G79" s="27">
        <v>21</v>
      </c>
      <c r="H79" s="27">
        <v>23</v>
      </c>
      <c r="I79" s="27"/>
      <c r="J79" s="27"/>
      <c r="K79" s="27"/>
      <c r="L79" s="27"/>
      <c r="M79" s="27"/>
      <c r="N79" s="27"/>
    </row>
    <row r="80" spans="1:14" ht="15" customHeight="1" x14ac:dyDescent="0.25">
      <c r="A80" s="25" t="s">
        <v>18</v>
      </c>
      <c r="B80" s="25" t="s">
        <v>15</v>
      </c>
      <c r="C80" s="27">
        <v>4</v>
      </c>
      <c r="D80" s="27">
        <v>8</v>
      </c>
      <c r="E80" s="27">
        <v>5</v>
      </c>
      <c r="F80" s="27">
        <v>4</v>
      </c>
      <c r="G80" s="27">
        <v>4</v>
      </c>
      <c r="H80" s="27">
        <v>5</v>
      </c>
      <c r="I80" s="27"/>
      <c r="J80" s="27"/>
      <c r="K80" s="27"/>
      <c r="L80" s="27"/>
      <c r="M80" s="27"/>
      <c r="N80" s="27"/>
    </row>
    <row r="81" spans="1:14" ht="15" customHeight="1" x14ac:dyDescent="0.25">
      <c r="A81" s="25" t="s">
        <v>19</v>
      </c>
      <c r="B81" s="25" t="s">
        <v>15</v>
      </c>
      <c r="C81" s="27">
        <v>12</v>
      </c>
      <c r="D81" s="27">
        <v>8</v>
      </c>
      <c r="E81" s="27">
        <v>13</v>
      </c>
      <c r="F81" s="27">
        <v>12</v>
      </c>
      <c r="G81" s="27">
        <v>12</v>
      </c>
      <c r="H81" s="27">
        <v>14</v>
      </c>
      <c r="I81" s="27"/>
      <c r="J81" s="27"/>
      <c r="K81" s="27"/>
      <c r="L81" s="27"/>
      <c r="M81" s="27"/>
      <c r="N81" s="27"/>
    </row>
    <row r="82" spans="1:14" ht="15" customHeight="1" x14ac:dyDescent="0.25">
      <c r="A82" s="25" t="s">
        <v>20</v>
      </c>
      <c r="B82" s="25" t="s">
        <v>15</v>
      </c>
      <c r="C82" s="27">
        <v>8</v>
      </c>
      <c r="D82" s="27">
        <v>8</v>
      </c>
      <c r="E82" s="27">
        <v>9</v>
      </c>
      <c r="F82" s="27">
        <v>8</v>
      </c>
      <c r="G82" s="27">
        <v>9</v>
      </c>
      <c r="H82" s="27">
        <v>9</v>
      </c>
      <c r="I82" s="27"/>
      <c r="J82" s="27"/>
      <c r="K82" s="27"/>
      <c r="L82" s="27"/>
      <c r="M82" s="27"/>
      <c r="N82" s="27"/>
    </row>
    <row r="83" spans="1:14" ht="15" customHeight="1" x14ac:dyDescent="0.25">
      <c r="A83" s="25" t="s">
        <v>21</v>
      </c>
      <c r="B83" s="25" t="s">
        <v>15</v>
      </c>
      <c r="C83" s="27">
        <v>4</v>
      </c>
      <c r="D83" s="27">
        <v>4</v>
      </c>
      <c r="E83" s="27">
        <v>5</v>
      </c>
      <c r="F83" s="27">
        <v>4</v>
      </c>
      <c r="G83" s="27">
        <v>4</v>
      </c>
      <c r="H83" s="27">
        <v>5</v>
      </c>
      <c r="I83" s="27"/>
      <c r="J83" s="27"/>
      <c r="K83" s="27"/>
      <c r="L83" s="27"/>
      <c r="M83" s="27"/>
      <c r="N83" s="27"/>
    </row>
    <row r="84" spans="1:14" ht="15" customHeight="1" x14ac:dyDescent="0.25">
      <c r="A84" s="25" t="s">
        <v>22</v>
      </c>
      <c r="B84" s="25" t="s">
        <v>15</v>
      </c>
      <c r="C84" s="27">
        <v>8</v>
      </c>
      <c r="D84" s="27">
        <v>7</v>
      </c>
      <c r="E84" s="27">
        <v>9</v>
      </c>
      <c r="F84" s="27">
        <v>8</v>
      </c>
      <c r="G84" s="27">
        <v>9</v>
      </c>
      <c r="H84" s="27">
        <v>9</v>
      </c>
      <c r="I84" s="27"/>
      <c r="J84" s="27"/>
      <c r="K84" s="27"/>
      <c r="L84" s="27"/>
      <c r="M84" s="27"/>
      <c r="N84" s="27"/>
    </row>
    <row r="85" spans="1:14" ht="15" customHeight="1" x14ac:dyDescent="0.25">
      <c r="A85" s="25" t="s">
        <v>23</v>
      </c>
      <c r="B85" s="25" t="s">
        <v>15</v>
      </c>
      <c r="C85" s="27">
        <v>16</v>
      </c>
      <c r="D85" s="27">
        <v>15</v>
      </c>
      <c r="E85" s="27">
        <v>16</v>
      </c>
      <c r="F85" s="27">
        <v>16</v>
      </c>
      <c r="G85" s="27">
        <v>16</v>
      </c>
      <c r="H85" s="27">
        <v>18</v>
      </c>
      <c r="I85" s="27"/>
      <c r="J85" s="27"/>
      <c r="K85" s="27"/>
      <c r="L85" s="27"/>
      <c r="M85" s="27"/>
      <c r="N85" s="27"/>
    </row>
    <row r="86" spans="1:14" ht="15" customHeight="1" x14ac:dyDescent="0.25">
      <c r="A86" s="25" t="s">
        <v>24</v>
      </c>
      <c r="B86" s="25" t="s">
        <v>15</v>
      </c>
      <c r="C86" s="27">
        <v>9</v>
      </c>
      <c r="D86" s="27">
        <v>8</v>
      </c>
      <c r="E86" s="27">
        <v>8</v>
      </c>
      <c r="F86" s="27">
        <v>8</v>
      </c>
      <c r="G86" s="27">
        <v>8</v>
      </c>
      <c r="H86" s="27">
        <v>9</v>
      </c>
      <c r="I86" s="27"/>
      <c r="J86" s="27"/>
      <c r="K86" s="27"/>
      <c r="L86" s="27"/>
      <c r="M86" s="27"/>
      <c r="N86" s="27"/>
    </row>
    <row r="87" spans="1:14" ht="15" customHeight="1" x14ac:dyDescent="0.25">
      <c r="A87" s="25" t="s">
        <v>25</v>
      </c>
      <c r="B87" s="25" t="s">
        <v>15</v>
      </c>
      <c r="C87" s="27">
        <v>4</v>
      </c>
      <c r="D87" s="27">
        <v>4</v>
      </c>
      <c r="E87" s="27">
        <v>4</v>
      </c>
      <c r="F87" s="27">
        <v>4</v>
      </c>
      <c r="G87" s="27">
        <v>5</v>
      </c>
      <c r="H87" s="27">
        <v>4</v>
      </c>
      <c r="I87" s="27"/>
      <c r="J87" s="27"/>
      <c r="K87" s="27"/>
      <c r="L87" s="27"/>
      <c r="M87" s="27"/>
      <c r="N87" s="27"/>
    </row>
    <row r="88" spans="1:14" ht="15" customHeight="1" x14ac:dyDescent="0.25">
      <c r="A88" s="25" t="s">
        <v>26</v>
      </c>
      <c r="B88" s="25" t="s">
        <v>15</v>
      </c>
      <c r="C88" s="27">
        <v>4</v>
      </c>
      <c r="D88" s="27">
        <v>4</v>
      </c>
      <c r="E88" s="27">
        <v>6</v>
      </c>
      <c r="F88" s="27">
        <v>4</v>
      </c>
      <c r="G88" s="27">
        <v>3</v>
      </c>
      <c r="H88" s="27">
        <v>5</v>
      </c>
      <c r="I88" s="27"/>
      <c r="J88" s="27"/>
      <c r="K88" s="27"/>
      <c r="L88" s="27"/>
      <c r="M88" s="27"/>
      <c r="N88" s="27"/>
    </row>
    <row r="89" spans="1:14" ht="15" customHeight="1" x14ac:dyDescent="0.25">
      <c r="A89" s="25" t="s">
        <v>27</v>
      </c>
      <c r="B89" s="25" t="s">
        <v>15</v>
      </c>
      <c r="C89" s="27">
        <v>4</v>
      </c>
      <c r="D89" s="27">
        <v>4</v>
      </c>
      <c r="E89" s="27">
        <v>5</v>
      </c>
      <c r="F89" s="27">
        <v>4</v>
      </c>
      <c r="G89" s="27">
        <v>6</v>
      </c>
      <c r="H89" s="27">
        <v>5</v>
      </c>
      <c r="I89" s="27"/>
      <c r="J89" s="27"/>
      <c r="K89" s="27"/>
      <c r="L89" s="27"/>
      <c r="M89" s="27"/>
      <c r="N89" s="27"/>
    </row>
    <row r="90" spans="1:14" ht="15" customHeight="1" x14ac:dyDescent="0.25">
      <c r="A90" s="25" t="s">
        <v>28</v>
      </c>
      <c r="B90" s="25" t="s">
        <v>15</v>
      </c>
      <c r="C90" s="27">
        <v>4</v>
      </c>
      <c r="D90" s="27">
        <v>4</v>
      </c>
      <c r="E90" s="27">
        <v>5</v>
      </c>
      <c r="F90" s="27">
        <v>4</v>
      </c>
      <c r="G90" s="27">
        <v>4</v>
      </c>
      <c r="H90" s="27">
        <v>5</v>
      </c>
      <c r="I90" s="27"/>
      <c r="J90" s="27"/>
      <c r="K90" s="27"/>
      <c r="L90" s="27"/>
      <c r="M90" s="27"/>
      <c r="N90" s="27"/>
    </row>
    <row r="91" spans="1:14" ht="15" customHeight="1" x14ac:dyDescent="0.25">
      <c r="A91" s="25" t="s">
        <v>29</v>
      </c>
      <c r="B91" s="25" t="s">
        <v>30</v>
      </c>
      <c r="C91" s="27">
        <v>28</v>
      </c>
      <c r="D91" s="27">
        <v>27</v>
      </c>
      <c r="E91" s="27">
        <v>31</v>
      </c>
      <c r="F91" s="27">
        <v>28</v>
      </c>
      <c r="G91" s="27">
        <v>30</v>
      </c>
      <c r="H91" s="27">
        <v>32</v>
      </c>
      <c r="I91" s="27"/>
      <c r="J91" s="27"/>
      <c r="K91" s="27"/>
      <c r="L91" s="27"/>
      <c r="M91" s="27"/>
      <c r="N91" s="27"/>
    </row>
    <row r="92" spans="1:14" ht="15" customHeight="1" x14ac:dyDescent="0.25">
      <c r="A92" s="25" t="s">
        <v>31</v>
      </c>
      <c r="B92" s="25" t="s">
        <v>30</v>
      </c>
      <c r="C92" s="27">
        <v>10</v>
      </c>
      <c r="D92" s="27">
        <v>10</v>
      </c>
      <c r="E92" s="27">
        <v>10</v>
      </c>
      <c r="F92" s="27">
        <v>10</v>
      </c>
      <c r="G92" s="27">
        <v>11</v>
      </c>
      <c r="H92" s="27">
        <v>11</v>
      </c>
      <c r="I92" s="27"/>
      <c r="J92" s="27"/>
      <c r="K92" s="27"/>
      <c r="L92" s="27"/>
      <c r="M92" s="27"/>
      <c r="N92" s="27"/>
    </row>
    <row r="93" spans="1:14" ht="15" customHeight="1" x14ac:dyDescent="0.25">
      <c r="A93" s="25" t="s">
        <v>32</v>
      </c>
      <c r="B93" s="25" t="s">
        <v>30</v>
      </c>
      <c r="C93" s="27">
        <v>12</v>
      </c>
      <c r="D93" s="27">
        <v>11</v>
      </c>
      <c r="E93" s="27">
        <v>13</v>
      </c>
      <c r="F93" s="27">
        <v>12</v>
      </c>
      <c r="G93" s="27">
        <v>12</v>
      </c>
      <c r="H93" s="27">
        <v>14</v>
      </c>
      <c r="I93" s="27"/>
      <c r="J93" s="27"/>
      <c r="K93" s="27"/>
      <c r="L93" s="27"/>
      <c r="M93" s="27"/>
      <c r="N93" s="27"/>
    </row>
    <row r="94" spans="1:14" ht="15" customHeight="1" x14ac:dyDescent="0.25">
      <c r="A94" s="25" t="s">
        <v>33</v>
      </c>
      <c r="B94" s="25" t="s">
        <v>30</v>
      </c>
      <c r="C94" s="27">
        <v>8</v>
      </c>
      <c r="D94" s="27">
        <v>8</v>
      </c>
      <c r="E94" s="27">
        <v>9</v>
      </c>
      <c r="F94" s="27">
        <v>8</v>
      </c>
      <c r="G94" s="27">
        <v>9</v>
      </c>
      <c r="H94" s="27">
        <v>9</v>
      </c>
      <c r="I94" s="27"/>
      <c r="J94" s="27"/>
      <c r="K94" s="27"/>
      <c r="L94" s="27"/>
      <c r="M94" s="27"/>
      <c r="N94" s="27"/>
    </row>
    <row r="95" spans="1:14" ht="15" customHeight="1" x14ac:dyDescent="0.25">
      <c r="A95" s="25" t="s">
        <v>34</v>
      </c>
      <c r="B95" s="25" t="s">
        <v>30</v>
      </c>
      <c r="C95" s="27">
        <v>8</v>
      </c>
      <c r="D95" s="27">
        <v>8</v>
      </c>
      <c r="E95" s="27">
        <v>8</v>
      </c>
      <c r="F95" s="27">
        <v>8</v>
      </c>
      <c r="G95" s="27">
        <v>8</v>
      </c>
      <c r="H95" s="27">
        <v>9</v>
      </c>
      <c r="I95" s="27"/>
      <c r="J95" s="27"/>
      <c r="K95" s="27"/>
      <c r="L95" s="27"/>
      <c r="M95" s="27"/>
      <c r="N95" s="27"/>
    </row>
    <row r="96" spans="1:14" ht="15" customHeight="1" x14ac:dyDescent="0.25">
      <c r="A96" s="25" t="s">
        <v>35</v>
      </c>
      <c r="B96" s="25" t="s">
        <v>30</v>
      </c>
      <c r="C96" s="27">
        <v>4</v>
      </c>
      <c r="D96" s="27">
        <v>4</v>
      </c>
      <c r="E96" s="27">
        <v>5</v>
      </c>
      <c r="F96" s="27">
        <v>4</v>
      </c>
      <c r="G96" s="27">
        <v>4</v>
      </c>
      <c r="H96" s="27">
        <v>5</v>
      </c>
      <c r="I96" s="27"/>
      <c r="J96" s="27"/>
      <c r="K96" s="27"/>
      <c r="L96" s="27"/>
      <c r="M96" s="27"/>
      <c r="N96" s="27"/>
    </row>
    <row r="97" spans="1:14" ht="15" customHeight="1" x14ac:dyDescent="0.25">
      <c r="A97" s="25" t="s">
        <v>36</v>
      </c>
      <c r="B97" s="25" t="s">
        <v>30</v>
      </c>
      <c r="C97" s="27">
        <v>4</v>
      </c>
      <c r="D97" s="27">
        <v>4</v>
      </c>
      <c r="E97" s="27">
        <v>5</v>
      </c>
      <c r="F97" s="27">
        <v>4</v>
      </c>
      <c r="G97" s="27">
        <v>4</v>
      </c>
      <c r="H97" s="27">
        <v>5</v>
      </c>
      <c r="I97" s="27"/>
      <c r="J97" s="27"/>
      <c r="K97" s="27"/>
      <c r="L97" s="27"/>
      <c r="M97" s="27"/>
      <c r="N97" s="27"/>
    </row>
    <row r="98" spans="1:14" ht="15" customHeight="1" x14ac:dyDescent="0.25">
      <c r="A98" s="25" t="s">
        <v>37</v>
      </c>
      <c r="B98" s="25" t="s">
        <v>30</v>
      </c>
      <c r="C98" s="27">
        <v>4</v>
      </c>
      <c r="D98" s="27">
        <v>4</v>
      </c>
      <c r="E98" s="27">
        <v>5</v>
      </c>
      <c r="F98" s="27">
        <v>4</v>
      </c>
      <c r="G98" s="27">
        <v>3</v>
      </c>
      <c r="H98" s="27">
        <v>5</v>
      </c>
      <c r="I98" s="27"/>
      <c r="J98" s="27"/>
      <c r="K98" s="27"/>
      <c r="L98" s="27"/>
      <c r="M98" s="27"/>
      <c r="N98" s="27"/>
    </row>
    <row r="99" spans="1:14" ht="15" customHeight="1" x14ac:dyDescent="0.25">
      <c r="A99" s="25" t="s">
        <v>38</v>
      </c>
      <c r="B99" s="25" t="s">
        <v>30</v>
      </c>
      <c r="C99" s="27">
        <v>20</v>
      </c>
      <c r="D99" s="27">
        <v>20</v>
      </c>
      <c r="E99" s="27">
        <v>21</v>
      </c>
      <c r="F99" s="27">
        <v>20</v>
      </c>
      <c r="G99" s="27">
        <v>20</v>
      </c>
      <c r="H99" s="27">
        <v>23</v>
      </c>
      <c r="I99" s="27"/>
      <c r="J99" s="27"/>
      <c r="K99" s="27"/>
      <c r="L99" s="27"/>
      <c r="M99" s="27"/>
      <c r="N99" s="27"/>
    </row>
    <row r="100" spans="1:14" ht="15" customHeight="1" x14ac:dyDescent="0.25">
      <c r="A100" s="25" t="s">
        <v>39</v>
      </c>
      <c r="B100" s="25" t="s">
        <v>30</v>
      </c>
      <c r="C100" s="27">
        <v>4</v>
      </c>
      <c r="D100" s="27">
        <v>4</v>
      </c>
      <c r="E100" s="27">
        <v>5</v>
      </c>
      <c r="F100" s="27">
        <v>4</v>
      </c>
      <c r="G100" s="27">
        <v>4</v>
      </c>
      <c r="H100" s="27">
        <v>5</v>
      </c>
      <c r="I100" s="27"/>
      <c r="J100" s="27"/>
      <c r="K100" s="27"/>
      <c r="L100" s="27"/>
      <c r="M100" s="27"/>
      <c r="N100" s="27"/>
    </row>
    <row r="101" spans="1:14" ht="15" customHeight="1" x14ac:dyDescent="0.25">
      <c r="A101" s="25" t="s">
        <v>40</v>
      </c>
      <c r="B101" s="25" t="s">
        <v>41</v>
      </c>
      <c r="C101" s="27">
        <v>16</v>
      </c>
      <c r="D101" s="27">
        <v>16</v>
      </c>
      <c r="E101" s="27">
        <v>16</v>
      </c>
      <c r="F101" s="27">
        <v>15</v>
      </c>
      <c r="G101" s="27">
        <v>16</v>
      </c>
      <c r="H101" s="27">
        <v>18</v>
      </c>
      <c r="I101" s="27"/>
      <c r="J101" s="27"/>
      <c r="K101" s="27"/>
      <c r="L101" s="27"/>
      <c r="M101" s="27"/>
      <c r="N101" s="27"/>
    </row>
    <row r="102" spans="1:14" ht="15" customHeight="1" x14ac:dyDescent="0.25">
      <c r="A102" s="25" t="s">
        <v>42</v>
      </c>
      <c r="B102" s="25" t="s">
        <v>41</v>
      </c>
      <c r="C102" s="27">
        <v>16</v>
      </c>
      <c r="D102" s="27">
        <v>16</v>
      </c>
      <c r="E102" s="27">
        <v>16</v>
      </c>
      <c r="F102" s="27">
        <v>16</v>
      </c>
      <c r="G102" s="27">
        <v>16</v>
      </c>
      <c r="H102" s="27">
        <v>18</v>
      </c>
      <c r="I102" s="27"/>
      <c r="J102" s="27"/>
      <c r="K102" s="27"/>
      <c r="L102" s="27"/>
      <c r="M102" s="27"/>
      <c r="N102" s="27"/>
    </row>
    <row r="103" spans="1:14" ht="15" customHeight="1" x14ac:dyDescent="0.25">
      <c r="A103" s="25" t="s">
        <v>43</v>
      </c>
      <c r="B103" s="25" t="s">
        <v>41</v>
      </c>
      <c r="C103" s="27">
        <v>16</v>
      </c>
      <c r="D103" s="27">
        <v>16</v>
      </c>
      <c r="E103" s="27">
        <v>18</v>
      </c>
      <c r="F103" s="27">
        <v>16</v>
      </c>
      <c r="G103" s="27">
        <v>16</v>
      </c>
      <c r="H103" s="27">
        <v>19</v>
      </c>
      <c r="I103" s="27"/>
      <c r="J103" s="27"/>
      <c r="K103" s="27"/>
      <c r="L103" s="27"/>
      <c r="M103" s="27"/>
      <c r="N103" s="27"/>
    </row>
    <row r="104" spans="1:14" ht="15" customHeight="1" x14ac:dyDescent="0.25">
      <c r="A104" s="25" t="s">
        <v>44</v>
      </c>
      <c r="B104" s="25" t="s">
        <v>41</v>
      </c>
      <c r="C104" s="27">
        <v>16</v>
      </c>
      <c r="D104" s="27">
        <v>16</v>
      </c>
      <c r="E104" s="27">
        <v>16</v>
      </c>
      <c r="F104" s="27">
        <v>16</v>
      </c>
      <c r="G104" s="27">
        <v>16</v>
      </c>
      <c r="H104" s="27">
        <v>18</v>
      </c>
      <c r="I104" s="27"/>
      <c r="J104" s="27"/>
      <c r="K104" s="27"/>
      <c r="L104" s="27"/>
      <c r="M104" s="27"/>
      <c r="N104" s="27"/>
    </row>
    <row r="105" spans="1:14" ht="15" customHeight="1" x14ac:dyDescent="0.25">
      <c r="A105" s="25" t="s">
        <v>45</v>
      </c>
      <c r="B105" s="25" t="s">
        <v>41</v>
      </c>
      <c r="C105" s="27">
        <v>8</v>
      </c>
      <c r="D105" s="27">
        <v>8</v>
      </c>
      <c r="E105" s="27">
        <v>9</v>
      </c>
      <c r="F105" s="27">
        <v>8</v>
      </c>
      <c r="G105" s="27">
        <v>9</v>
      </c>
      <c r="H105" s="27">
        <v>9</v>
      </c>
      <c r="I105" s="27"/>
      <c r="J105" s="27"/>
      <c r="K105" s="27"/>
      <c r="L105" s="27"/>
      <c r="M105" s="27"/>
      <c r="N105" s="27"/>
    </row>
    <row r="106" spans="1:14" ht="15" customHeight="1" x14ac:dyDescent="0.25">
      <c r="A106" s="25" t="s">
        <v>46</v>
      </c>
      <c r="B106" s="25" t="s">
        <v>41</v>
      </c>
      <c r="C106" s="27">
        <v>12</v>
      </c>
      <c r="D106" s="27">
        <v>12</v>
      </c>
      <c r="E106" s="27">
        <v>13</v>
      </c>
      <c r="F106" s="27">
        <v>12</v>
      </c>
      <c r="G106" s="27">
        <v>12</v>
      </c>
      <c r="H106" s="27">
        <v>14</v>
      </c>
      <c r="I106" s="27"/>
      <c r="J106" s="27"/>
      <c r="K106" s="27"/>
      <c r="L106" s="27"/>
      <c r="M106" s="27"/>
      <c r="N106" s="27"/>
    </row>
    <row r="107" spans="1:14" ht="15" customHeight="1" x14ac:dyDescent="0.25">
      <c r="A107" s="38" t="s">
        <v>78</v>
      </c>
      <c r="B107" s="25" t="s">
        <v>41</v>
      </c>
      <c r="C107" s="39">
        <v>1</v>
      </c>
      <c r="D107" s="39">
        <v>1</v>
      </c>
      <c r="E107" s="39">
        <v>1</v>
      </c>
      <c r="F107" s="39">
        <v>1</v>
      </c>
      <c r="G107" s="39">
        <v>1</v>
      </c>
      <c r="H107" s="27">
        <v>0</v>
      </c>
      <c r="I107" s="39"/>
      <c r="J107" s="39"/>
      <c r="K107" s="39"/>
      <c r="L107" s="39"/>
      <c r="M107" s="39"/>
      <c r="N107" s="39"/>
    </row>
    <row r="108" spans="1:14" ht="15" customHeight="1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</row>
    <row r="109" spans="1:14" ht="15" customHeight="1" x14ac:dyDescent="0.25">
      <c r="A109" s="43" t="s">
        <v>82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4" ht="15" customHeight="1" x14ac:dyDescent="0.25">
      <c r="A110" s="26" t="s">
        <v>8</v>
      </c>
      <c r="B110" s="26" t="s">
        <v>9</v>
      </c>
      <c r="C110" s="26" t="s">
        <v>53</v>
      </c>
      <c r="D110" s="26" t="s">
        <v>54</v>
      </c>
      <c r="E110" s="26" t="s">
        <v>55</v>
      </c>
      <c r="F110" s="26" t="s">
        <v>56</v>
      </c>
      <c r="G110" s="26" t="s">
        <v>57</v>
      </c>
      <c r="H110" s="26" t="s">
        <v>58</v>
      </c>
      <c r="I110" s="26" t="s">
        <v>59</v>
      </c>
      <c r="J110" s="26" t="s">
        <v>60</v>
      </c>
      <c r="K110" s="26" t="s">
        <v>61</v>
      </c>
      <c r="L110" s="26" t="s">
        <v>5</v>
      </c>
      <c r="M110" s="26" t="s">
        <v>6</v>
      </c>
      <c r="N110" s="26" t="s">
        <v>7</v>
      </c>
    </row>
    <row r="111" spans="1:14" ht="15" customHeight="1" x14ac:dyDescent="0.25">
      <c r="A111" s="25" t="s">
        <v>11</v>
      </c>
      <c r="B111" s="25" t="s">
        <v>12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/>
      <c r="J111" s="27"/>
      <c r="K111" s="27"/>
      <c r="L111" s="27"/>
      <c r="M111" s="27"/>
      <c r="N111" s="27"/>
    </row>
    <row r="112" spans="1:14" ht="15" customHeight="1" x14ac:dyDescent="0.25">
      <c r="A112" s="25" t="s">
        <v>13</v>
      </c>
      <c r="B112" s="25" t="s">
        <v>12</v>
      </c>
      <c r="C112" s="27">
        <v>89600</v>
      </c>
      <c r="D112" s="27">
        <v>89600</v>
      </c>
      <c r="E112" s="27">
        <v>93800</v>
      </c>
      <c r="F112" s="27">
        <v>89600</v>
      </c>
      <c r="G112" s="27">
        <v>91000</v>
      </c>
      <c r="H112" s="27">
        <v>102200</v>
      </c>
      <c r="I112" s="27"/>
      <c r="J112" s="27"/>
      <c r="K112" s="27"/>
      <c r="L112" s="27"/>
      <c r="M112" s="27"/>
      <c r="N112" s="27"/>
    </row>
    <row r="113" spans="1:14" ht="15" customHeight="1" x14ac:dyDescent="0.25">
      <c r="A113" s="25" t="s">
        <v>14</v>
      </c>
      <c r="B113" s="25" t="s">
        <v>15</v>
      </c>
      <c r="C113" s="27">
        <v>11200</v>
      </c>
      <c r="D113" s="27">
        <v>11200</v>
      </c>
      <c r="E113" s="27">
        <v>11200</v>
      </c>
      <c r="F113" s="27">
        <v>11200</v>
      </c>
      <c r="G113" s="27">
        <v>11200</v>
      </c>
      <c r="H113" s="27">
        <v>12600</v>
      </c>
      <c r="I113" s="27"/>
      <c r="J113" s="27"/>
      <c r="K113" s="27"/>
      <c r="L113" s="27"/>
      <c r="M113" s="27"/>
      <c r="N113" s="27"/>
    </row>
    <row r="114" spans="1:14" ht="15" customHeight="1" x14ac:dyDescent="0.25">
      <c r="A114" s="25" t="s">
        <v>16</v>
      </c>
      <c r="B114" s="25" t="s">
        <v>15</v>
      </c>
      <c r="C114" s="27">
        <v>28000</v>
      </c>
      <c r="D114" s="27">
        <v>28000</v>
      </c>
      <c r="E114" s="27">
        <v>29400</v>
      </c>
      <c r="F114" s="27">
        <v>28000</v>
      </c>
      <c r="G114" s="27">
        <v>28000</v>
      </c>
      <c r="H114" s="27">
        <v>32200</v>
      </c>
      <c r="I114" s="27"/>
      <c r="J114" s="27"/>
      <c r="K114" s="27"/>
      <c r="L114" s="27"/>
      <c r="M114" s="27"/>
      <c r="N114" s="27"/>
    </row>
    <row r="115" spans="1:14" ht="15" customHeight="1" x14ac:dyDescent="0.25">
      <c r="A115" s="25" t="s">
        <v>17</v>
      </c>
      <c r="B115" s="25" t="s">
        <v>15</v>
      </c>
      <c r="C115" s="27">
        <v>28000</v>
      </c>
      <c r="D115" s="27">
        <v>28000</v>
      </c>
      <c r="E115" s="27">
        <v>30800</v>
      </c>
      <c r="F115" s="27">
        <v>26600</v>
      </c>
      <c r="G115" s="27">
        <v>29400</v>
      </c>
      <c r="H115" s="27">
        <v>32200</v>
      </c>
      <c r="I115" s="27"/>
      <c r="J115" s="27"/>
      <c r="K115" s="27"/>
      <c r="L115" s="27"/>
      <c r="M115" s="27"/>
      <c r="N115" s="27"/>
    </row>
    <row r="116" spans="1:14" ht="15" customHeight="1" x14ac:dyDescent="0.25">
      <c r="A116" s="25" t="s">
        <v>18</v>
      </c>
      <c r="B116" s="25" t="s">
        <v>15</v>
      </c>
      <c r="C116" s="27">
        <v>5600</v>
      </c>
      <c r="D116" s="27">
        <v>16800</v>
      </c>
      <c r="E116" s="27">
        <v>-4200</v>
      </c>
      <c r="F116" s="27">
        <v>5600</v>
      </c>
      <c r="G116" s="27">
        <v>5600</v>
      </c>
      <c r="H116" s="27">
        <v>7000</v>
      </c>
      <c r="I116" s="27"/>
      <c r="J116" s="27"/>
      <c r="K116" s="27"/>
      <c r="L116" s="27"/>
      <c r="M116" s="27"/>
      <c r="N116" s="27"/>
    </row>
    <row r="117" spans="1:14" ht="15" customHeight="1" x14ac:dyDescent="0.25">
      <c r="A117" s="25" t="s">
        <v>19</v>
      </c>
      <c r="B117" s="25" t="s">
        <v>15</v>
      </c>
      <c r="C117" s="27">
        <v>16800</v>
      </c>
      <c r="D117" s="27">
        <v>5600</v>
      </c>
      <c r="E117" s="27">
        <v>29400</v>
      </c>
      <c r="F117" s="27">
        <v>16800</v>
      </c>
      <c r="G117" s="27">
        <v>16800</v>
      </c>
      <c r="H117" s="27">
        <v>19600</v>
      </c>
      <c r="I117" s="27"/>
      <c r="J117" s="27"/>
      <c r="K117" s="27"/>
      <c r="L117" s="27"/>
      <c r="M117" s="27"/>
      <c r="N117" s="27"/>
    </row>
    <row r="118" spans="1:14" ht="15" customHeight="1" x14ac:dyDescent="0.25">
      <c r="A118" s="25" t="s">
        <v>20</v>
      </c>
      <c r="B118" s="25" t="s">
        <v>15</v>
      </c>
      <c r="C118" s="27">
        <v>11200</v>
      </c>
      <c r="D118" s="27">
        <v>11200</v>
      </c>
      <c r="E118" s="27">
        <v>12600</v>
      </c>
      <c r="F118" s="27">
        <v>11200</v>
      </c>
      <c r="G118" s="27">
        <v>12600</v>
      </c>
      <c r="H118" s="27">
        <v>12600</v>
      </c>
      <c r="I118" s="27"/>
      <c r="J118" s="27"/>
      <c r="K118" s="27"/>
      <c r="L118" s="27"/>
      <c r="M118" s="27"/>
      <c r="N118" s="27"/>
    </row>
    <row r="119" spans="1:14" ht="15" customHeight="1" x14ac:dyDescent="0.25">
      <c r="A119" s="25" t="s">
        <v>21</v>
      </c>
      <c r="B119" s="25" t="s">
        <v>15</v>
      </c>
      <c r="C119" s="27">
        <v>5600</v>
      </c>
      <c r="D119" s="27">
        <v>5600</v>
      </c>
      <c r="E119" s="27">
        <v>7000</v>
      </c>
      <c r="F119" s="27">
        <v>5600</v>
      </c>
      <c r="G119" s="27">
        <v>5600</v>
      </c>
      <c r="H119" s="27">
        <v>7000</v>
      </c>
      <c r="I119" s="27"/>
      <c r="J119" s="27"/>
      <c r="K119" s="27"/>
      <c r="L119" s="27"/>
      <c r="M119" s="27"/>
      <c r="N119" s="27"/>
    </row>
    <row r="120" spans="1:14" ht="15" customHeight="1" x14ac:dyDescent="0.25">
      <c r="A120" s="25" t="s">
        <v>22</v>
      </c>
      <c r="B120" s="25" t="s">
        <v>15</v>
      </c>
      <c r="C120" s="27">
        <v>11200</v>
      </c>
      <c r="D120" s="27">
        <v>9800</v>
      </c>
      <c r="E120" s="27">
        <v>12600</v>
      </c>
      <c r="F120" s="27">
        <v>11200</v>
      </c>
      <c r="G120" s="27">
        <v>12600</v>
      </c>
      <c r="H120" s="27">
        <v>12600</v>
      </c>
      <c r="I120" s="27"/>
      <c r="J120" s="27"/>
      <c r="K120" s="27"/>
      <c r="L120" s="27"/>
      <c r="M120" s="27"/>
      <c r="N120" s="27"/>
    </row>
    <row r="121" spans="1:14" ht="15" customHeight="1" x14ac:dyDescent="0.25">
      <c r="A121" s="25" t="s">
        <v>23</v>
      </c>
      <c r="B121" s="25" t="s">
        <v>15</v>
      </c>
      <c r="C121" s="27">
        <v>22400</v>
      </c>
      <c r="D121" s="27">
        <v>21000</v>
      </c>
      <c r="E121" s="27">
        <v>22400</v>
      </c>
      <c r="F121" s="27">
        <v>22400</v>
      </c>
      <c r="G121" s="27">
        <v>22400</v>
      </c>
      <c r="H121" s="27">
        <v>25200</v>
      </c>
      <c r="I121" s="27"/>
      <c r="J121" s="27"/>
      <c r="K121" s="27"/>
      <c r="L121" s="27"/>
      <c r="M121" s="27"/>
      <c r="N121" s="27"/>
    </row>
    <row r="122" spans="1:14" ht="15" customHeight="1" x14ac:dyDescent="0.25">
      <c r="A122" s="25" t="s">
        <v>24</v>
      </c>
      <c r="B122" s="25" t="s">
        <v>15</v>
      </c>
      <c r="C122" s="27">
        <v>12600</v>
      </c>
      <c r="D122" s="27">
        <v>11200</v>
      </c>
      <c r="E122" s="27">
        <v>11200</v>
      </c>
      <c r="F122" s="27">
        <v>11200</v>
      </c>
      <c r="G122" s="27">
        <v>11200</v>
      </c>
      <c r="H122" s="27">
        <v>12600</v>
      </c>
      <c r="I122" s="27"/>
      <c r="J122" s="27"/>
      <c r="K122" s="27"/>
      <c r="L122" s="27"/>
      <c r="M122" s="27"/>
      <c r="N122" s="27"/>
    </row>
    <row r="123" spans="1:14" ht="15" customHeight="1" x14ac:dyDescent="0.25">
      <c r="A123" s="25" t="s">
        <v>25</v>
      </c>
      <c r="B123" s="25" t="s">
        <v>15</v>
      </c>
      <c r="C123" s="27">
        <v>5600</v>
      </c>
      <c r="D123" s="27">
        <v>5600</v>
      </c>
      <c r="E123" s="27">
        <v>5600</v>
      </c>
      <c r="F123" s="27">
        <v>5600</v>
      </c>
      <c r="G123" s="27">
        <v>7000</v>
      </c>
      <c r="H123" s="27">
        <v>5600</v>
      </c>
      <c r="I123" s="27"/>
      <c r="J123" s="27"/>
      <c r="K123" s="27"/>
      <c r="L123" s="27"/>
      <c r="M123" s="27"/>
      <c r="N123" s="27"/>
    </row>
    <row r="124" spans="1:14" ht="15" customHeight="1" x14ac:dyDescent="0.25">
      <c r="A124" s="25" t="s">
        <v>26</v>
      </c>
      <c r="B124" s="25" t="s">
        <v>15</v>
      </c>
      <c r="C124" s="27">
        <v>5600</v>
      </c>
      <c r="D124" s="27">
        <v>5600</v>
      </c>
      <c r="E124" s="27">
        <v>8400</v>
      </c>
      <c r="F124" s="27">
        <v>5600</v>
      </c>
      <c r="G124" s="27">
        <v>4200</v>
      </c>
      <c r="H124" s="27">
        <v>9800</v>
      </c>
      <c r="I124" s="27"/>
      <c r="J124" s="27"/>
      <c r="K124" s="27"/>
      <c r="L124" s="27"/>
      <c r="M124" s="27"/>
      <c r="N124" s="27"/>
    </row>
    <row r="125" spans="1:14" ht="15" customHeight="1" x14ac:dyDescent="0.25">
      <c r="A125" s="25" t="s">
        <v>27</v>
      </c>
      <c r="B125" s="25" t="s">
        <v>15</v>
      </c>
      <c r="C125" s="27">
        <v>5600</v>
      </c>
      <c r="D125" s="27">
        <v>5600</v>
      </c>
      <c r="E125" s="27">
        <v>7000</v>
      </c>
      <c r="F125" s="27">
        <v>5600</v>
      </c>
      <c r="G125" s="27">
        <v>8400</v>
      </c>
      <c r="H125" s="27">
        <v>4200</v>
      </c>
      <c r="I125" s="27"/>
      <c r="J125" s="27"/>
      <c r="K125" s="27"/>
      <c r="L125" s="27"/>
      <c r="M125" s="27"/>
      <c r="N125" s="27"/>
    </row>
    <row r="126" spans="1:14" ht="15" customHeight="1" x14ac:dyDescent="0.25">
      <c r="A126" s="25" t="s">
        <v>28</v>
      </c>
      <c r="B126" s="25" t="s">
        <v>15</v>
      </c>
      <c r="C126" s="27">
        <v>5600</v>
      </c>
      <c r="D126" s="27">
        <v>5600</v>
      </c>
      <c r="E126" s="27">
        <v>7000</v>
      </c>
      <c r="F126" s="27">
        <v>5600</v>
      </c>
      <c r="G126" s="27">
        <v>5600</v>
      </c>
      <c r="H126" s="27">
        <v>7000</v>
      </c>
      <c r="I126" s="27"/>
      <c r="J126" s="27"/>
      <c r="K126" s="27"/>
      <c r="L126" s="27"/>
      <c r="M126" s="27"/>
      <c r="N126" s="27"/>
    </row>
    <row r="127" spans="1:14" ht="15" customHeight="1" x14ac:dyDescent="0.25">
      <c r="A127" s="25" t="s">
        <v>29</v>
      </c>
      <c r="B127" s="25" t="s">
        <v>30</v>
      </c>
      <c r="C127" s="27">
        <v>39200</v>
      </c>
      <c r="D127" s="27">
        <v>37800</v>
      </c>
      <c r="E127" s="27">
        <v>43400</v>
      </c>
      <c r="F127" s="27">
        <v>39200</v>
      </c>
      <c r="G127" s="27">
        <v>42000</v>
      </c>
      <c r="H127" s="27">
        <v>44800</v>
      </c>
      <c r="I127" s="27"/>
      <c r="J127" s="27"/>
      <c r="K127" s="27"/>
      <c r="L127" s="27"/>
      <c r="M127" s="27"/>
      <c r="N127" s="27"/>
    </row>
    <row r="128" spans="1:14" ht="15" customHeight="1" x14ac:dyDescent="0.25">
      <c r="A128" s="25" t="s">
        <v>31</v>
      </c>
      <c r="B128" s="25" t="s">
        <v>30</v>
      </c>
      <c r="C128" s="27">
        <v>14000</v>
      </c>
      <c r="D128" s="27">
        <v>14000</v>
      </c>
      <c r="E128" s="27">
        <v>14000</v>
      </c>
      <c r="F128" s="27">
        <v>14000</v>
      </c>
      <c r="G128" s="27">
        <v>15400</v>
      </c>
      <c r="H128" s="27">
        <v>15400</v>
      </c>
      <c r="I128" s="27"/>
      <c r="J128" s="27"/>
      <c r="K128" s="27"/>
      <c r="L128" s="27"/>
      <c r="M128" s="27"/>
      <c r="N128" s="27"/>
    </row>
    <row r="129" spans="1:14" ht="15" customHeight="1" x14ac:dyDescent="0.25">
      <c r="A129" s="25" t="s">
        <v>32</v>
      </c>
      <c r="B129" s="25" t="s">
        <v>30</v>
      </c>
      <c r="C129" s="27">
        <v>16800</v>
      </c>
      <c r="D129" s="27">
        <v>15400</v>
      </c>
      <c r="E129" s="27">
        <v>18200</v>
      </c>
      <c r="F129" s="27">
        <v>16800</v>
      </c>
      <c r="G129" s="27">
        <v>16800</v>
      </c>
      <c r="H129" s="27">
        <v>19600</v>
      </c>
      <c r="I129" s="27"/>
      <c r="J129" s="27"/>
      <c r="K129" s="27"/>
      <c r="L129" s="27"/>
      <c r="M129" s="27"/>
      <c r="N129" s="27"/>
    </row>
    <row r="130" spans="1:14" ht="15" customHeight="1" x14ac:dyDescent="0.25">
      <c r="A130" s="25" t="s">
        <v>33</v>
      </c>
      <c r="B130" s="25" t="s">
        <v>30</v>
      </c>
      <c r="C130" s="27">
        <v>11200</v>
      </c>
      <c r="D130" s="27">
        <v>11200</v>
      </c>
      <c r="E130" s="27">
        <v>12600</v>
      </c>
      <c r="F130" s="27">
        <v>11200</v>
      </c>
      <c r="G130" s="27">
        <v>12600</v>
      </c>
      <c r="H130" s="27">
        <v>12600</v>
      </c>
      <c r="I130" s="27"/>
      <c r="J130" s="27"/>
      <c r="K130" s="27"/>
      <c r="L130" s="27"/>
      <c r="M130" s="27"/>
      <c r="N130" s="27"/>
    </row>
    <row r="131" spans="1:14" ht="15" customHeight="1" x14ac:dyDescent="0.25">
      <c r="A131" s="25" t="s">
        <v>34</v>
      </c>
      <c r="B131" s="25" t="s">
        <v>30</v>
      </c>
      <c r="C131" s="27">
        <v>11200</v>
      </c>
      <c r="D131" s="27">
        <v>11200</v>
      </c>
      <c r="E131" s="27">
        <v>11200</v>
      </c>
      <c r="F131" s="27">
        <v>11200</v>
      </c>
      <c r="G131" s="27">
        <v>11200</v>
      </c>
      <c r="H131" s="27">
        <v>12600</v>
      </c>
      <c r="I131" s="27"/>
      <c r="J131" s="27"/>
      <c r="K131" s="27"/>
      <c r="L131" s="27"/>
      <c r="M131" s="27"/>
      <c r="N131" s="27"/>
    </row>
    <row r="132" spans="1:14" ht="15" customHeight="1" x14ac:dyDescent="0.25">
      <c r="A132" s="25" t="s">
        <v>35</v>
      </c>
      <c r="B132" s="25" t="s">
        <v>30</v>
      </c>
      <c r="C132" s="27">
        <v>5600</v>
      </c>
      <c r="D132" s="27">
        <v>5600</v>
      </c>
      <c r="E132" s="27">
        <v>7000</v>
      </c>
      <c r="F132" s="27">
        <v>5600</v>
      </c>
      <c r="G132" s="27">
        <v>5600</v>
      </c>
      <c r="H132" s="27">
        <v>7000</v>
      </c>
      <c r="I132" s="27"/>
      <c r="J132" s="27"/>
      <c r="K132" s="27"/>
      <c r="L132" s="27"/>
      <c r="M132" s="27"/>
      <c r="N132" s="27"/>
    </row>
    <row r="133" spans="1:14" ht="15" customHeight="1" x14ac:dyDescent="0.25">
      <c r="A133" s="25" t="s">
        <v>36</v>
      </c>
      <c r="B133" s="25" t="s">
        <v>30</v>
      </c>
      <c r="C133" s="27">
        <v>5600</v>
      </c>
      <c r="D133" s="27">
        <v>5600</v>
      </c>
      <c r="E133" s="27">
        <v>7000</v>
      </c>
      <c r="F133" s="27">
        <v>5600</v>
      </c>
      <c r="G133" s="27">
        <v>5600</v>
      </c>
      <c r="H133" s="27">
        <v>7000</v>
      </c>
      <c r="I133" s="27"/>
      <c r="J133" s="27"/>
      <c r="K133" s="27"/>
      <c r="L133" s="27"/>
      <c r="M133" s="27"/>
      <c r="N133" s="27"/>
    </row>
    <row r="134" spans="1:14" ht="15" customHeight="1" x14ac:dyDescent="0.25">
      <c r="A134" s="25" t="s">
        <v>37</v>
      </c>
      <c r="B134" s="25" t="s">
        <v>30</v>
      </c>
      <c r="C134" s="27">
        <v>5600</v>
      </c>
      <c r="D134" s="27">
        <v>5600</v>
      </c>
      <c r="E134" s="27">
        <v>7000</v>
      </c>
      <c r="F134" s="27">
        <v>5600</v>
      </c>
      <c r="G134" s="27">
        <v>4200</v>
      </c>
      <c r="H134" s="27">
        <v>7000</v>
      </c>
      <c r="I134" s="27"/>
      <c r="J134" s="27"/>
      <c r="K134" s="27"/>
      <c r="L134" s="27"/>
      <c r="M134" s="27"/>
      <c r="N134" s="27"/>
    </row>
    <row r="135" spans="1:14" ht="15" customHeight="1" x14ac:dyDescent="0.25">
      <c r="A135" s="25" t="s">
        <v>38</v>
      </c>
      <c r="B135" s="25" t="s">
        <v>30</v>
      </c>
      <c r="C135" s="27">
        <v>28000</v>
      </c>
      <c r="D135" s="27">
        <v>28000</v>
      </c>
      <c r="E135" s="27">
        <v>29400</v>
      </c>
      <c r="F135" s="27">
        <v>28000</v>
      </c>
      <c r="G135" s="27">
        <v>28000</v>
      </c>
      <c r="H135" s="27">
        <v>32200</v>
      </c>
      <c r="I135" s="27"/>
      <c r="J135" s="27"/>
      <c r="K135" s="27"/>
      <c r="L135" s="27"/>
      <c r="M135" s="27"/>
      <c r="N135" s="27"/>
    </row>
    <row r="136" spans="1:14" ht="15" customHeight="1" x14ac:dyDescent="0.25">
      <c r="A136" s="25" t="s">
        <v>39</v>
      </c>
      <c r="B136" s="25" t="s">
        <v>30</v>
      </c>
      <c r="C136" s="27">
        <v>5600</v>
      </c>
      <c r="D136" s="27">
        <v>5600</v>
      </c>
      <c r="E136" s="27">
        <v>7000</v>
      </c>
      <c r="F136" s="27">
        <v>5600</v>
      </c>
      <c r="G136" s="27">
        <v>5600</v>
      </c>
      <c r="H136" s="27">
        <v>7000</v>
      </c>
      <c r="I136" s="27"/>
      <c r="J136" s="27"/>
      <c r="K136" s="27"/>
      <c r="L136" s="27"/>
      <c r="M136" s="27"/>
      <c r="N136" s="27"/>
    </row>
    <row r="137" spans="1:14" ht="15" customHeight="1" x14ac:dyDescent="0.25">
      <c r="A137" s="25" t="s">
        <v>40</v>
      </c>
      <c r="B137" s="25" t="s">
        <v>41</v>
      </c>
      <c r="C137" s="27">
        <v>22400</v>
      </c>
      <c r="D137" s="27">
        <v>22400</v>
      </c>
      <c r="E137" s="27">
        <v>22400</v>
      </c>
      <c r="F137" s="27">
        <v>21000</v>
      </c>
      <c r="G137" s="27">
        <v>22400</v>
      </c>
      <c r="H137" s="27">
        <v>25200</v>
      </c>
      <c r="I137" s="27"/>
      <c r="J137" s="27"/>
      <c r="K137" s="27"/>
      <c r="L137" s="27"/>
      <c r="M137" s="27"/>
      <c r="N137" s="27"/>
    </row>
    <row r="138" spans="1:14" ht="15" customHeight="1" x14ac:dyDescent="0.25">
      <c r="A138" s="25" t="s">
        <v>42</v>
      </c>
      <c r="B138" s="25" t="s">
        <v>41</v>
      </c>
      <c r="C138" s="27">
        <v>22400</v>
      </c>
      <c r="D138" s="27">
        <v>22400</v>
      </c>
      <c r="E138" s="27">
        <v>22400</v>
      </c>
      <c r="F138" s="27">
        <v>22400</v>
      </c>
      <c r="G138" s="27">
        <v>22400</v>
      </c>
      <c r="H138" s="27">
        <v>25200</v>
      </c>
      <c r="I138" s="27"/>
      <c r="J138" s="27"/>
      <c r="K138" s="27"/>
      <c r="L138" s="27"/>
      <c r="M138" s="27"/>
      <c r="N138" s="27"/>
    </row>
    <row r="139" spans="1:14" ht="15" customHeight="1" x14ac:dyDescent="0.25">
      <c r="A139" s="25" t="s">
        <v>43</v>
      </c>
      <c r="B139" s="25" t="s">
        <v>41</v>
      </c>
      <c r="C139" s="27">
        <v>22400</v>
      </c>
      <c r="D139" s="27">
        <v>22400</v>
      </c>
      <c r="E139" s="27">
        <v>25200</v>
      </c>
      <c r="F139" s="27">
        <v>22400</v>
      </c>
      <c r="G139" s="27">
        <v>22400</v>
      </c>
      <c r="H139" s="27">
        <v>26600</v>
      </c>
      <c r="I139" s="27"/>
      <c r="J139" s="27"/>
      <c r="K139" s="27"/>
      <c r="L139" s="27"/>
      <c r="M139" s="27"/>
      <c r="N139" s="27"/>
    </row>
    <row r="140" spans="1:14" ht="15" customHeight="1" x14ac:dyDescent="0.25">
      <c r="A140" s="25" t="s">
        <v>44</v>
      </c>
      <c r="B140" s="25" t="s">
        <v>41</v>
      </c>
      <c r="C140" s="27">
        <v>22400</v>
      </c>
      <c r="D140" s="27">
        <v>22400</v>
      </c>
      <c r="E140" s="27">
        <v>22400</v>
      </c>
      <c r="F140" s="27">
        <v>22400</v>
      </c>
      <c r="G140" s="27">
        <v>22400</v>
      </c>
      <c r="H140" s="27">
        <v>25200</v>
      </c>
      <c r="I140" s="27"/>
      <c r="J140" s="27"/>
      <c r="K140" s="27"/>
      <c r="L140" s="27"/>
      <c r="M140" s="27"/>
      <c r="N140" s="27"/>
    </row>
    <row r="141" spans="1:14" ht="15" customHeight="1" x14ac:dyDescent="0.25">
      <c r="A141" s="25" t="s">
        <v>45</v>
      </c>
      <c r="B141" s="25" t="s">
        <v>41</v>
      </c>
      <c r="C141" s="27">
        <v>11200</v>
      </c>
      <c r="D141" s="27">
        <v>11200</v>
      </c>
      <c r="E141" s="27">
        <v>12600</v>
      </c>
      <c r="F141" s="27">
        <v>11200</v>
      </c>
      <c r="G141" s="27">
        <v>12600</v>
      </c>
      <c r="H141" s="27">
        <v>12600</v>
      </c>
      <c r="I141" s="27"/>
      <c r="J141" s="27"/>
      <c r="K141" s="27"/>
      <c r="L141" s="27"/>
      <c r="M141" s="27"/>
      <c r="N141" s="27"/>
    </row>
    <row r="142" spans="1:14" ht="15" customHeight="1" x14ac:dyDescent="0.25">
      <c r="A142" s="25" t="s">
        <v>46</v>
      </c>
      <c r="B142" s="25" t="s">
        <v>41</v>
      </c>
      <c r="C142" s="27">
        <v>16800</v>
      </c>
      <c r="D142" s="27">
        <v>16800</v>
      </c>
      <c r="E142" s="27">
        <v>18200</v>
      </c>
      <c r="F142" s="27">
        <v>16800</v>
      </c>
      <c r="G142" s="27">
        <v>16800</v>
      </c>
      <c r="H142" s="27">
        <v>19600</v>
      </c>
      <c r="I142" s="27"/>
      <c r="J142" s="27"/>
      <c r="K142" s="27"/>
      <c r="L142" s="27"/>
      <c r="M142" s="27"/>
      <c r="N142" s="27"/>
    </row>
    <row r="143" spans="1:14" ht="15" customHeight="1" x14ac:dyDescent="0.25">
      <c r="A143" s="25" t="s">
        <v>78</v>
      </c>
      <c r="B143" s="25" t="s">
        <v>41</v>
      </c>
      <c r="C143" s="27">
        <v>1400</v>
      </c>
      <c r="D143" s="27">
        <v>1400</v>
      </c>
      <c r="E143" s="27">
        <v>1400</v>
      </c>
      <c r="F143" s="27">
        <v>1400</v>
      </c>
      <c r="G143" s="27">
        <v>1400</v>
      </c>
      <c r="H143" s="27">
        <v>0</v>
      </c>
      <c r="I143" s="27"/>
      <c r="J143" s="27"/>
      <c r="K143" s="27"/>
      <c r="L143" s="27"/>
      <c r="M143" s="27"/>
      <c r="N143" s="27"/>
    </row>
    <row r="144" spans="1:14" ht="15" customHeight="1" x14ac:dyDescent="0.2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1:14" ht="15" customHeight="1" x14ac:dyDescent="0.25">
      <c r="A145" s="43" t="s">
        <v>83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</row>
    <row r="146" spans="1:14" ht="15" customHeight="1" x14ac:dyDescent="0.25">
      <c r="A146" s="26" t="s">
        <v>8</v>
      </c>
      <c r="B146" s="26" t="s">
        <v>9</v>
      </c>
      <c r="C146" s="26" t="s">
        <v>53</v>
      </c>
      <c r="D146" s="26" t="s">
        <v>54</v>
      </c>
      <c r="E146" s="26" t="s">
        <v>55</v>
      </c>
      <c r="F146" s="26" t="s">
        <v>56</v>
      </c>
      <c r="G146" s="26" t="s">
        <v>57</v>
      </c>
      <c r="H146" s="26" t="s">
        <v>58</v>
      </c>
      <c r="I146" s="26" t="s">
        <v>59</v>
      </c>
      <c r="J146" s="26" t="s">
        <v>60</v>
      </c>
      <c r="K146" s="26" t="s">
        <v>61</v>
      </c>
      <c r="L146" s="26" t="s">
        <v>5</v>
      </c>
      <c r="M146" s="26" t="s">
        <v>6</v>
      </c>
      <c r="N146" s="26" t="s">
        <v>7</v>
      </c>
    </row>
    <row r="147" spans="1:14" ht="15" customHeight="1" x14ac:dyDescent="0.25">
      <c r="A147" s="25" t="s">
        <v>11</v>
      </c>
      <c r="B147" s="25" t="s">
        <v>12</v>
      </c>
      <c r="C147" s="27">
        <v>0</v>
      </c>
      <c r="D147" s="27">
        <v>0</v>
      </c>
      <c r="E147" s="27">
        <v>1</v>
      </c>
      <c r="F147" s="27">
        <v>0</v>
      </c>
      <c r="G147" s="27">
        <v>0</v>
      </c>
      <c r="H147" s="27">
        <v>0</v>
      </c>
      <c r="I147" s="27"/>
      <c r="J147" s="27"/>
      <c r="K147" s="27"/>
      <c r="L147" s="27"/>
      <c r="M147" s="27"/>
      <c r="N147" s="27"/>
    </row>
    <row r="148" spans="1:14" ht="15" customHeight="1" x14ac:dyDescent="0.25">
      <c r="A148" s="25" t="s">
        <v>13</v>
      </c>
      <c r="B148" s="25" t="s">
        <v>12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/>
      <c r="J148" s="27"/>
      <c r="K148" s="27"/>
      <c r="L148" s="27"/>
      <c r="M148" s="27"/>
      <c r="N148" s="27"/>
    </row>
    <row r="149" spans="1:14" ht="15" customHeight="1" x14ac:dyDescent="0.25">
      <c r="A149" s="25" t="s">
        <v>14</v>
      </c>
      <c r="B149" s="25" t="s">
        <v>15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/>
      <c r="J149" s="27"/>
      <c r="K149" s="27"/>
      <c r="L149" s="27"/>
      <c r="M149" s="27"/>
      <c r="N149" s="27"/>
    </row>
    <row r="150" spans="1:14" ht="15" customHeight="1" x14ac:dyDescent="0.25">
      <c r="A150" s="25" t="s">
        <v>16</v>
      </c>
      <c r="B150" s="25" t="s">
        <v>15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/>
      <c r="J150" s="27"/>
      <c r="K150" s="27"/>
      <c r="L150" s="27"/>
      <c r="M150" s="27"/>
      <c r="N150" s="27"/>
    </row>
    <row r="151" spans="1:14" ht="15" customHeight="1" x14ac:dyDescent="0.25">
      <c r="A151" s="25" t="s">
        <v>17</v>
      </c>
      <c r="B151" s="25" t="s">
        <v>15</v>
      </c>
      <c r="C151" s="27">
        <v>0</v>
      </c>
      <c r="D151" s="27">
        <v>0</v>
      </c>
      <c r="E151" s="27">
        <v>0</v>
      </c>
      <c r="F151" s="27">
        <v>0</v>
      </c>
      <c r="G151" s="27">
        <v>1</v>
      </c>
      <c r="H151" s="27">
        <v>0</v>
      </c>
      <c r="I151" s="27"/>
      <c r="J151" s="27"/>
      <c r="K151" s="27"/>
      <c r="L151" s="27"/>
      <c r="M151" s="27"/>
      <c r="N151" s="27"/>
    </row>
    <row r="152" spans="1:14" ht="15" customHeight="1" x14ac:dyDescent="0.25">
      <c r="A152" s="25" t="s">
        <v>18</v>
      </c>
      <c r="B152" s="25" t="s">
        <v>15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/>
      <c r="J152" s="27"/>
      <c r="K152" s="27"/>
      <c r="L152" s="27"/>
      <c r="M152" s="27"/>
      <c r="N152" s="27"/>
    </row>
    <row r="153" spans="1:14" ht="15" customHeight="1" x14ac:dyDescent="0.25">
      <c r="A153" s="25" t="s">
        <v>19</v>
      </c>
      <c r="B153" s="25" t="s">
        <v>15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/>
      <c r="J153" s="27"/>
      <c r="K153" s="27"/>
      <c r="L153" s="27"/>
      <c r="M153" s="27"/>
      <c r="N153" s="27"/>
    </row>
    <row r="154" spans="1:14" ht="15" customHeight="1" x14ac:dyDescent="0.25">
      <c r="A154" s="25" t="s">
        <v>20</v>
      </c>
      <c r="B154" s="25" t="s">
        <v>15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/>
      <c r="J154" s="27"/>
      <c r="K154" s="27"/>
      <c r="L154" s="27"/>
      <c r="M154" s="27"/>
      <c r="N154" s="27"/>
    </row>
    <row r="155" spans="1:14" ht="15" customHeight="1" x14ac:dyDescent="0.25">
      <c r="A155" s="25" t="s">
        <v>21</v>
      </c>
      <c r="B155" s="25" t="s">
        <v>15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/>
      <c r="J155" s="27"/>
      <c r="K155" s="27"/>
      <c r="L155" s="27"/>
      <c r="M155" s="27"/>
      <c r="N155" s="27"/>
    </row>
    <row r="156" spans="1:14" ht="15" customHeight="1" x14ac:dyDescent="0.25">
      <c r="A156" s="25" t="s">
        <v>22</v>
      </c>
      <c r="B156" s="25" t="s">
        <v>15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/>
      <c r="J156" s="27"/>
      <c r="K156" s="27"/>
      <c r="L156" s="27"/>
      <c r="M156" s="27"/>
      <c r="N156" s="27"/>
    </row>
    <row r="157" spans="1:14" ht="15" customHeight="1" x14ac:dyDescent="0.25">
      <c r="A157" s="25" t="s">
        <v>23</v>
      </c>
      <c r="B157" s="25" t="s">
        <v>15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/>
      <c r="J157" s="27"/>
      <c r="K157" s="27"/>
      <c r="L157" s="27"/>
      <c r="M157" s="27"/>
      <c r="N157" s="27"/>
    </row>
    <row r="158" spans="1:14" ht="15" customHeight="1" x14ac:dyDescent="0.25">
      <c r="A158" s="25" t="s">
        <v>24</v>
      </c>
      <c r="B158" s="25" t="s">
        <v>15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/>
      <c r="J158" s="27"/>
      <c r="K158" s="27"/>
      <c r="L158" s="27"/>
      <c r="M158" s="27"/>
      <c r="N158" s="27"/>
    </row>
    <row r="159" spans="1:14" ht="15" customHeight="1" x14ac:dyDescent="0.25">
      <c r="A159" s="25" t="s">
        <v>25</v>
      </c>
      <c r="B159" s="25" t="s">
        <v>15</v>
      </c>
      <c r="C159" s="27">
        <v>0</v>
      </c>
      <c r="D159" s="27">
        <v>0</v>
      </c>
      <c r="E159" s="27">
        <v>0</v>
      </c>
      <c r="F159" s="27">
        <v>1</v>
      </c>
      <c r="G159" s="27">
        <v>0</v>
      </c>
      <c r="H159" s="27">
        <v>0</v>
      </c>
      <c r="I159" s="27"/>
      <c r="J159" s="27"/>
      <c r="K159" s="27"/>
      <c r="L159" s="27"/>
      <c r="M159" s="27"/>
      <c r="N159" s="27"/>
    </row>
    <row r="160" spans="1:14" ht="15" customHeight="1" x14ac:dyDescent="0.25">
      <c r="A160" s="25" t="s">
        <v>26</v>
      </c>
      <c r="B160" s="25" t="s">
        <v>15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/>
      <c r="J160" s="27"/>
      <c r="K160" s="27"/>
      <c r="L160" s="27"/>
      <c r="M160" s="27"/>
      <c r="N160" s="27"/>
    </row>
    <row r="161" spans="1:14" ht="15" customHeight="1" x14ac:dyDescent="0.25">
      <c r="A161" s="25" t="s">
        <v>27</v>
      </c>
      <c r="B161" s="25" t="s">
        <v>15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/>
      <c r="J161" s="27"/>
      <c r="K161" s="27"/>
      <c r="L161" s="27"/>
      <c r="M161" s="27"/>
      <c r="N161" s="27"/>
    </row>
    <row r="162" spans="1:14" ht="15" customHeight="1" x14ac:dyDescent="0.25">
      <c r="A162" s="25" t="s">
        <v>28</v>
      </c>
      <c r="B162" s="25" t="s">
        <v>15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/>
      <c r="J162" s="27"/>
      <c r="K162" s="27"/>
      <c r="L162" s="27"/>
      <c r="M162" s="27"/>
      <c r="N162" s="27"/>
    </row>
    <row r="163" spans="1:14" ht="15" customHeight="1" x14ac:dyDescent="0.25">
      <c r="A163" s="25" t="s">
        <v>29</v>
      </c>
      <c r="B163" s="25" t="s">
        <v>30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/>
      <c r="J163" s="27"/>
      <c r="K163" s="27"/>
      <c r="L163" s="27"/>
      <c r="M163" s="27"/>
      <c r="N163" s="27"/>
    </row>
    <row r="164" spans="1:14" ht="15" customHeight="1" x14ac:dyDescent="0.25">
      <c r="A164" s="25" t="s">
        <v>31</v>
      </c>
      <c r="B164" s="25" t="s">
        <v>30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/>
      <c r="J164" s="27"/>
      <c r="K164" s="27"/>
      <c r="L164" s="27"/>
      <c r="M164" s="27"/>
      <c r="N164" s="27"/>
    </row>
    <row r="165" spans="1:14" ht="15" customHeight="1" x14ac:dyDescent="0.25">
      <c r="A165" s="25" t="s">
        <v>32</v>
      </c>
      <c r="B165" s="25" t="s">
        <v>30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27"/>
      <c r="J165" s="27"/>
      <c r="K165" s="27"/>
      <c r="L165" s="27"/>
      <c r="M165" s="27"/>
      <c r="N165" s="27"/>
    </row>
    <row r="166" spans="1:14" ht="15" customHeight="1" x14ac:dyDescent="0.25">
      <c r="A166" s="25" t="s">
        <v>33</v>
      </c>
      <c r="B166" s="25" t="s">
        <v>30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/>
      <c r="J166" s="27"/>
      <c r="K166" s="27"/>
      <c r="L166" s="27"/>
      <c r="M166" s="27"/>
      <c r="N166" s="27"/>
    </row>
    <row r="167" spans="1:14" ht="15" customHeight="1" x14ac:dyDescent="0.25">
      <c r="A167" s="25" t="s">
        <v>34</v>
      </c>
      <c r="B167" s="25" t="s">
        <v>30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/>
      <c r="J167" s="27"/>
      <c r="K167" s="27"/>
      <c r="L167" s="27"/>
      <c r="M167" s="27"/>
      <c r="N167" s="27"/>
    </row>
    <row r="168" spans="1:14" ht="15" customHeight="1" x14ac:dyDescent="0.25">
      <c r="A168" s="25" t="s">
        <v>35</v>
      </c>
      <c r="B168" s="25" t="s">
        <v>30</v>
      </c>
      <c r="C168" s="27">
        <v>0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/>
      <c r="J168" s="27"/>
      <c r="K168" s="27"/>
      <c r="L168" s="27"/>
      <c r="M168" s="27"/>
      <c r="N168" s="27"/>
    </row>
    <row r="169" spans="1:14" ht="15" customHeight="1" x14ac:dyDescent="0.25">
      <c r="A169" s="25" t="s">
        <v>36</v>
      </c>
      <c r="B169" s="25" t="s">
        <v>30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/>
      <c r="J169" s="27"/>
      <c r="K169" s="27"/>
      <c r="L169" s="27"/>
      <c r="M169" s="27"/>
      <c r="N169" s="27"/>
    </row>
    <row r="170" spans="1:14" ht="15" customHeight="1" x14ac:dyDescent="0.25">
      <c r="A170" s="25" t="s">
        <v>37</v>
      </c>
      <c r="B170" s="25" t="s">
        <v>30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/>
      <c r="J170" s="27"/>
      <c r="K170" s="27"/>
      <c r="L170" s="27"/>
      <c r="M170" s="27"/>
      <c r="N170" s="27"/>
    </row>
    <row r="171" spans="1:14" ht="15" customHeight="1" x14ac:dyDescent="0.25">
      <c r="A171" s="25" t="s">
        <v>38</v>
      </c>
      <c r="B171" s="25" t="s">
        <v>30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/>
      <c r="J171" s="27"/>
      <c r="K171" s="27"/>
      <c r="L171" s="27"/>
      <c r="M171" s="27"/>
      <c r="N171" s="27"/>
    </row>
    <row r="172" spans="1:14" ht="15" customHeight="1" x14ac:dyDescent="0.25">
      <c r="A172" s="25" t="s">
        <v>39</v>
      </c>
      <c r="B172" s="25" t="s">
        <v>30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/>
      <c r="J172" s="27"/>
      <c r="K172" s="27"/>
      <c r="L172" s="27"/>
      <c r="M172" s="27"/>
      <c r="N172" s="27"/>
    </row>
    <row r="173" spans="1:14" ht="15" customHeight="1" x14ac:dyDescent="0.25">
      <c r="A173" s="25" t="s">
        <v>40</v>
      </c>
      <c r="B173" s="25" t="s">
        <v>41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/>
      <c r="J173" s="27"/>
      <c r="K173" s="27"/>
      <c r="L173" s="27"/>
      <c r="M173" s="27"/>
      <c r="N173" s="27"/>
    </row>
    <row r="174" spans="1:14" ht="15" customHeight="1" x14ac:dyDescent="0.25">
      <c r="A174" s="25" t="s">
        <v>42</v>
      </c>
      <c r="B174" s="25" t="s">
        <v>41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/>
      <c r="J174" s="27"/>
      <c r="K174" s="27"/>
      <c r="L174" s="27"/>
      <c r="M174" s="27"/>
      <c r="N174" s="27"/>
    </row>
    <row r="175" spans="1:14" ht="15" customHeight="1" x14ac:dyDescent="0.25">
      <c r="A175" s="25" t="s">
        <v>43</v>
      </c>
      <c r="B175" s="25" t="s">
        <v>41</v>
      </c>
      <c r="C175" s="27">
        <v>0</v>
      </c>
      <c r="D175" s="27">
        <v>0</v>
      </c>
      <c r="E175" s="27">
        <v>0</v>
      </c>
      <c r="F175" s="27">
        <v>0</v>
      </c>
      <c r="G175" s="27">
        <v>0</v>
      </c>
      <c r="H175" s="27">
        <v>0</v>
      </c>
      <c r="I175" s="27"/>
      <c r="J175" s="27"/>
      <c r="K175" s="27"/>
      <c r="L175" s="27"/>
      <c r="M175" s="27"/>
      <c r="N175" s="27"/>
    </row>
    <row r="176" spans="1:14" ht="15" customHeight="1" x14ac:dyDescent="0.25">
      <c r="A176" s="25" t="s">
        <v>44</v>
      </c>
      <c r="B176" s="25" t="s">
        <v>41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/>
      <c r="J176" s="27"/>
      <c r="K176" s="27"/>
      <c r="L176" s="27"/>
      <c r="M176" s="27"/>
      <c r="N176" s="27"/>
    </row>
    <row r="177" spans="1:14" ht="15" customHeight="1" x14ac:dyDescent="0.25">
      <c r="A177" s="25" t="s">
        <v>45</v>
      </c>
      <c r="B177" s="25" t="s">
        <v>41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/>
      <c r="J177" s="27"/>
      <c r="K177" s="27"/>
      <c r="L177" s="27"/>
      <c r="M177" s="27"/>
      <c r="N177" s="27"/>
    </row>
    <row r="178" spans="1:14" ht="15" customHeight="1" x14ac:dyDescent="0.25">
      <c r="A178" s="25" t="s">
        <v>46</v>
      </c>
      <c r="B178" s="25" t="s">
        <v>41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/>
      <c r="J178" s="27"/>
      <c r="K178" s="27"/>
      <c r="L178" s="27"/>
      <c r="M178" s="27"/>
      <c r="N178" s="27"/>
    </row>
    <row r="179" spans="1:14" ht="15" customHeight="1" x14ac:dyDescent="0.2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</row>
    <row r="180" spans="1:14" ht="15" customHeight="1" x14ac:dyDescent="0.25">
      <c r="A180" s="43" t="s">
        <v>84</v>
      </c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</row>
    <row r="181" spans="1:14" ht="15" customHeight="1" x14ac:dyDescent="0.25">
      <c r="A181" s="26" t="s">
        <v>8</v>
      </c>
      <c r="B181" s="26" t="s">
        <v>9</v>
      </c>
      <c r="C181" s="26" t="s">
        <v>53</v>
      </c>
      <c r="D181" s="26" t="s">
        <v>54</v>
      </c>
      <c r="E181" s="26" t="s">
        <v>55</v>
      </c>
      <c r="F181" s="26" t="s">
        <v>56</v>
      </c>
      <c r="G181" s="26" t="s">
        <v>57</v>
      </c>
      <c r="H181" s="26" t="s">
        <v>58</v>
      </c>
      <c r="I181" s="26" t="s">
        <v>59</v>
      </c>
      <c r="J181" s="26" t="s">
        <v>60</v>
      </c>
      <c r="K181" s="26" t="s">
        <v>61</v>
      </c>
      <c r="L181" s="26" t="s">
        <v>5</v>
      </c>
      <c r="M181" s="26" t="s">
        <v>6</v>
      </c>
      <c r="N181" s="26" t="s">
        <v>7</v>
      </c>
    </row>
    <row r="182" spans="1:14" ht="15" customHeight="1" x14ac:dyDescent="0.25">
      <c r="A182" s="25" t="s">
        <v>11</v>
      </c>
      <c r="B182" s="25" t="s">
        <v>12</v>
      </c>
      <c r="C182" s="27">
        <v>0</v>
      </c>
      <c r="D182" s="27">
        <v>0</v>
      </c>
      <c r="E182" s="27">
        <v>175000</v>
      </c>
      <c r="F182" s="27">
        <v>0</v>
      </c>
      <c r="G182" s="27">
        <v>0</v>
      </c>
      <c r="H182" s="27">
        <v>0</v>
      </c>
      <c r="I182" s="27"/>
      <c r="J182" s="27"/>
      <c r="K182" s="27"/>
      <c r="L182" s="27"/>
      <c r="M182" s="27"/>
      <c r="N182" s="27"/>
    </row>
    <row r="183" spans="1:14" ht="15" customHeight="1" x14ac:dyDescent="0.25">
      <c r="A183" s="25" t="s">
        <v>13</v>
      </c>
      <c r="B183" s="25" t="s">
        <v>12</v>
      </c>
      <c r="C183" s="27">
        <v>0</v>
      </c>
      <c r="D183" s="27">
        <v>0</v>
      </c>
      <c r="E183" s="27">
        <v>0</v>
      </c>
      <c r="F183" s="27">
        <v>0</v>
      </c>
      <c r="G183" s="27">
        <v>0</v>
      </c>
      <c r="H183" s="27">
        <v>0</v>
      </c>
      <c r="I183" s="27"/>
      <c r="J183" s="27"/>
      <c r="K183" s="27"/>
      <c r="L183" s="27"/>
      <c r="M183" s="27"/>
      <c r="N183" s="27"/>
    </row>
    <row r="184" spans="1:14" ht="15" customHeight="1" x14ac:dyDescent="0.25">
      <c r="A184" s="25" t="s">
        <v>14</v>
      </c>
      <c r="B184" s="25" t="s">
        <v>15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/>
      <c r="J184" s="27"/>
      <c r="K184" s="27"/>
      <c r="L184" s="27"/>
      <c r="M184" s="27"/>
      <c r="N184" s="27"/>
    </row>
    <row r="185" spans="1:14" ht="15" customHeight="1" x14ac:dyDescent="0.25">
      <c r="A185" s="25" t="s">
        <v>16</v>
      </c>
      <c r="B185" s="25" t="s">
        <v>15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/>
      <c r="J185" s="27"/>
      <c r="K185" s="27"/>
      <c r="L185" s="27"/>
      <c r="M185" s="27"/>
      <c r="N185" s="27"/>
    </row>
    <row r="186" spans="1:14" ht="15" customHeight="1" x14ac:dyDescent="0.25">
      <c r="A186" s="25" t="s">
        <v>17</v>
      </c>
      <c r="B186" s="25" t="s">
        <v>15</v>
      </c>
      <c r="C186" s="27">
        <v>0</v>
      </c>
      <c r="D186" s="27">
        <v>0</v>
      </c>
      <c r="E186" s="27">
        <v>0</v>
      </c>
      <c r="F186" s="27">
        <v>0</v>
      </c>
      <c r="G186" s="27">
        <v>35000</v>
      </c>
      <c r="H186" s="27">
        <v>0</v>
      </c>
      <c r="I186" s="27"/>
      <c r="J186" s="27"/>
      <c r="K186" s="27"/>
      <c r="L186" s="27"/>
      <c r="M186" s="27"/>
      <c r="N186" s="27"/>
    </row>
    <row r="187" spans="1:14" ht="15" customHeight="1" x14ac:dyDescent="0.25">
      <c r="A187" s="25" t="s">
        <v>18</v>
      </c>
      <c r="B187" s="25" t="s">
        <v>15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/>
      <c r="J187" s="27"/>
      <c r="K187" s="27"/>
      <c r="L187" s="27"/>
      <c r="M187" s="27"/>
      <c r="N187" s="27"/>
    </row>
    <row r="188" spans="1:14" ht="15" customHeight="1" x14ac:dyDescent="0.25">
      <c r="A188" s="25" t="s">
        <v>19</v>
      </c>
      <c r="B188" s="25" t="s">
        <v>15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/>
      <c r="J188" s="27"/>
      <c r="K188" s="27"/>
      <c r="L188" s="27"/>
      <c r="M188" s="27"/>
      <c r="N188" s="27"/>
    </row>
    <row r="189" spans="1:14" ht="15" customHeight="1" x14ac:dyDescent="0.25">
      <c r="A189" s="25" t="s">
        <v>20</v>
      </c>
      <c r="B189" s="25" t="s">
        <v>15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/>
      <c r="J189" s="27"/>
      <c r="K189" s="27"/>
      <c r="L189" s="27"/>
      <c r="M189" s="27"/>
      <c r="N189" s="27"/>
    </row>
    <row r="190" spans="1:14" ht="15" customHeight="1" x14ac:dyDescent="0.25">
      <c r="A190" s="25" t="s">
        <v>21</v>
      </c>
      <c r="B190" s="25" t="s">
        <v>15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/>
      <c r="J190" s="27"/>
      <c r="K190" s="27"/>
      <c r="L190" s="27"/>
      <c r="M190" s="27"/>
      <c r="N190" s="27"/>
    </row>
    <row r="191" spans="1:14" ht="15" customHeight="1" x14ac:dyDescent="0.25">
      <c r="A191" s="25" t="s">
        <v>22</v>
      </c>
      <c r="B191" s="25" t="s">
        <v>15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/>
      <c r="J191" s="27"/>
      <c r="K191" s="27"/>
      <c r="L191" s="27"/>
      <c r="M191" s="27"/>
      <c r="N191" s="27"/>
    </row>
    <row r="192" spans="1:14" ht="15" customHeight="1" x14ac:dyDescent="0.25">
      <c r="A192" s="25" t="s">
        <v>23</v>
      </c>
      <c r="B192" s="25" t="s">
        <v>15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/>
      <c r="J192" s="27"/>
      <c r="K192" s="27"/>
      <c r="L192" s="27"/>
      <c r="M192" s="27"/>
      <c r="N192" s="27"/>
    </row>
    <row r="193" spans="1:14" ht="15" customHeight="1" x14ac:dyDescent="0.25">
      <c r="A193" s="25" t="s">
        <v>24</v>
      </c>
      <c r="B193" s="25" t="s">
        <v>15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/>
      <c r="J193" s="27"/>
      <c r="K193" s="27"/>
      <c r="L193" s="27"/>
      <c r="M193" s="27"/>
      <c r="N193" s="27"/>
    </row>
    <row r="194" spans="1:14" ht="15" customHeight="1" x14ac:dyDescent="0.25">
      <c r="A194" s="25" t="s">
        <v>25</v>
      </c>
      <c r="B194" s="25" t="s">
        <v>15</v>
      </c>
      <c r="C194" s="27">
        <v>0</v>
      </c>
      <c r="D194" s="27">
        <v>0</v>
      </c>
      <c r="E194" s="27">
        <v>0</v>
      </c>
      <c r="F194" s="27">
        <v>70000</v>
      </c>
      <c r="G194" s="27">
        <v>0</v>
      </c>
      <c r="H194" s="27">
        <v>0</v>
      </c>
      <c r="I194" s="27"/>
      <c r="J194" s="27"/>
      <c r="K194" s="27"/>
      <c r="L194" s="27"/>
      <c r="M194" s="27"/>
      <c r="N194" s="27"/>
    </row>
    <row r="195" spans="1:14" ht="15" customHeight="1" x14ac:dyDescent="0.25">
      <c r="A195" s="25" t="s">
        <v>26</v>
      </c>
      <c r="B195" s="25" t="s">
        <v>15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/>
      <c r="J195" s="27"/>
      <c r="K195" s="27"/>
      <c r="L195" s="27"/>
      <c r="M195" s="27"/>
      <c r="N195" s="27"/>
    </row>
    <row r="196" spans="1:14" ht="15" customHeight="1" x14ac:dyDescent="0.25">
      <c r="A196" s="25" t="s">
        <v>27</v>
      </c>
      <c r="B196" s="25" t="s">
        <v>15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/>
      <c r="J196" s="27"/>
      <c r="K196" s="27"/>
      <c r="L196" s="27"/>
      <c r="M196" s="27"/>
      <c r="N196" s="27"/>
    </row>
    <row r="197" spans="1:14" ht="15" customHeight="1" x14ac:dyDescent="0.25">
      <c r="A197" s="25" t="s">
        <v>28</v>
      </c>
      <c r="B197" s="25" t="s">
        <v>15</v>
      </c>
      <c r="C197" s="27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/>
      <c r="J197" s="27"/>
      <c r="K197" s="27"/>
      <c r="L197" s="27"/>
      <c r="M197" s="27"/>
      <c r="N197" s="27"/>
    </row>
    <row r="198" spans="1:14" ht="15" customHeight="1" x14ac:dyDescent="0.25">
      <c r="A198" s="25" t="s">
        <v>29</v>
      </c>
      <c r="B198" s="25" t="s">
        <v>30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/>
      <c r="J198" s="27"/>
      <c r="K198" s="27"/>
      <c r="L198" s="27"/>
      <c r="M198" s="27"/>
      <c r="N198" s="27"/>
    </row>
    <row r="199" spans="1:14" ht="15" customHeight="1" x14ac:dyDescent="0.25">
      <c r="A199" s="25" t="s">
        <v>31</v>
      </c>
      <c r="B199" s="25" t="s">
        <v>30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/>
      <c r="J199" s="27"/>
      <c r="K199" s="27"/>
      <c r="L199" s="27"/>
      <c r="M199" s="27"/>
      <c r="N199" s="27"/>
    </row>
    <row r="200" spans="1:14" ht="15" customHeight="1" x14ac:dyDescent="0.25">
      <c r="A200" s="25" t="s">
        <v>32</v>
      </c>
      <c r="B200" s="25" t="s">
        <v>30</v>
      </c>
      <c r="C200" s="27">
        <v>0</v>
      </c>
      <c r="D200" s="27">
        <v>280000</v>
      </c>
      <c r="E200" s="27">
        <v>0</v>
      </c>
      <c r="F200" s="27">
        <v>0</v>
      </c>
      <c r="G200" s="27">
        <v>0</v>
      </c>
      <c r="H200" s="27">
        <v>0</v>
      </c>
      <c r="I200" s="27"/>
      <c r="J200" s="27"/>
      <c r="K200" s="27"/>
      <c r="L200" s="27"/>
      <c r="M200" s="27"/>
      <c r="N200" s="27"/>
    </row>
    <row r="201" spans="1:14" ht="15" customHeight="1" x14ac:dyDescent="0.25">
      <c r="A201" s="25" t="s">
        <v>33</v>
      </c>
      <c r="B201" s="25" t="s">
        <v>30</v>
      </c>
      <c r="C201" s="27">
        <v>0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/>
      <c r="J201" s="27"/>
      <c r="K201" s="27"/>
      <c r="L201" s="27"/>
      <c r="M201" s="27"/>
      <c r="N201" s="27"/>
    </row>
    <row r="202" spans="1:14" ht="15" customHeight="1" x14ac:dyDescent="0.25">
      <c r="A202" s="25" t="s">
        <v>34</v>
      </c>
      <c r="B202" s="25" t="s">
        <v>30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/>
      <c r="J202" s="27"/>
      <c r="K202" s="27"/>
      <c r="L202" s="27"/>
      <c r="M202" s="27"/>
      <c r="N202" s="27"/>
    </row>
    <row r="203" spans="1:14" ht="15" customHeight="1" x14ac:dyDescent="0.25">
      <c r="A203" s="25" t="s">
        <v>35</v>
      </c>
      <c r="B203" s="25" t="s">
        <v>30</v>
      </c>
      <c r="C203" s="27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/>
      <c r="J203" s="27"/>
      <c r="K203" s="27"/>
      <c r="L203" s="27"/>
      <c r="M203" s="27"/>
      <c r="N203" s="27"/>
    </row>
    <row r="204" spans="1:14" ht="15" customHeight="1" x14ac:dyDescent="0.25">
      <c r="A204" s="25" t="s">
        <v>36</v>
      </c>
      <c r="B204" s="25" t="s">
        <v>30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/>
      <c r="J204" s="27"/>
      <c r="K204" s="27"/>
      <c r="L204" s="27"/>
      <c r="M204" s="27"/>
      <c r="N204" s="27"/>
    </row>
    <row r="205" spans="1:14" ht="15" customHeight="1" x14ac:dyDescent="0.25">
      <c r="A205" s="25" t="s">
        <v>37</v>
      </c>
      <c r="B205" s="25" t="s">
        <v>30</v>
      </c>
      <c r="C205" s="27">
        <v>0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/>
      <c r="J205" s="27"/>
      <c r="K205" s="27"/>
      <c r="L205" s="27"/>
      <c r="M205" s="27"/>
      <c r="N205" s="27"/>
    </row>
    <row r="206" spans="1:14" ht="15" customHeight="1" x14ac:dyDescent="0.25">
      <c r="A206" s="25" t="s">
        <v>38</v>
      </c>
      <c r="B206" s="25" t="s">
        <v>30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/>
      <c r="J206" s="27"/>
      <c r="K206" s="27"/>
      <c r="L206" s="27"/>
      <c r="M206" s="27"/>
      <c r="N206" s="27"/>
    </row>
    <row r="207" spans="1:14" ht="15" customHeight="1" x14ac:dyDescent="0.25">
      <c r="A207" s="25" t="s">
        <v>39</v>
      </c>
      <c r="B207" s="25" t="s">
        <v>30</v>
      </c>
      <c r="C207" s="27">
        <v>0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/>
      <c r="J207" s="27"/>
      <c r="K207" s="27"/>
      <c r="L207" s="27"/>
      <c r="M207" s="27"/>
      <c r="N207" s="27"/>
    </row>
    <row r="208" spans="1:14" ht="15" customHeight="1" x14ac:dyDescent="0.25">
      <c r="A208" s="25" t="s">
        <v>40</v>
      </c>
      <c r="B208" s="25" t="s">
        <v>41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/>
      <c r="J208" s="27"/>
      <c r="K208" s="27"/>
      <c r="L208" s="27"/>
      <c r="M208" s="27"/>
      <c r="N208" s="27"/>
    </row>
    <row r="209" spans="1:14" ht="15" customHeight="1" x14ac:dyDescent="0.25">
      <c r="A209" s="25" t="s">
        <v>42</v>
      </c>
      <c r="B209" s="25" t="s">
        <v>41</v>
      </c>
      <c r="C209" s="27">
        <v>0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27"/>
      <c r="J209" s="27"/>
      <c r="K209" s="27"/>
      <c r="L209" s="27"/>
      <c r="M209" s="27"/>
      <c r="N209" s="27"/>
    </row>
    <row r="210" spans="1:14" ht="15" customHeight="1" x14ac:dyDescent="0.25">
      <c r="A210" s="25" t="s">
        <v>43</v>
      </c>
      <c r="B210" s="25" t="s">
        <v>41</v>
      </c>
      <c r="C210" s="27">
        <v>0</v>
      </c>
      <c r="D210" s="27">
        <v>0</v>
      </c>
      <c r="E210" s="27">
        <v>0</v>
      </c>
      <c r="F210" s="27">
        <v>0</v>
      </c>
      <c r="G210" s="27">
        <v>0</v>
      </c>
      <c r="H210" s="27">
        <v>0</v>
      </c>
      <c r="I210" s="27"/>
      <c r="J210" s="27"/>
      <c r="K210" s="27"/>
      <c r="L210" s="27"/>
      <c r="M210" s="27"/>
      <c r="N210" s="27"/>
    </row>
    <row r="211" spans="1:14" ht="15" customHeight="1" x14ac:dyDescent="0.25">
      <c r="A211" s="25" t="s">
        <v>44</v>
      </c>
      <c r="B211" s="25" t="s">
        <v>41</v>
      </c>
      <c r="C211" s="27">
        <v>0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/>
      <c r="J211" s="27"/>
      <c r="K211" s="27"/>
      <c r="L211" s="27"/>
      <c r="M211" s="27"/>
      <c r="N211" s="27"/>
    </row>
    <row r="212" spans="1:14" ht="15" customHeight="1" x14ac:dyDescent="0.25">
      <c r="A212" s="25" t="s">
        <v>45</v>
      </c>
      <c r="B212" s="25" t="s">
        <v>41</v>
      </c>
      <c r="C212" s="27">
        <v>0</v>
      </c>
      <c r="D212" s="27">
        <v>0</v>
      </c>
      <c r="E212" s="27">
        <v>0</v>
      </c>
      <c r="F212" s="27">
        <v>0</v>
      </c>
      <c r="G212" s="27">
        <v>0</v>
      </c>
      <c r="H212" s="27">
        <v>0</v>
      </c>
      <c r="I212" s="27"/>
      <c r="J212" s="27"/>
      <c r="K212" s="27"/>
      <c r="L212" s="27"/>
      <c r="M212" s="27"/>
      <c r="N212" s="27"/>
    </row>
    <row r="213" spans="1:14" ht="15" customHeight="1" x14ac:dyDescent="0.25">
      <c r="A213" s="25" t="s">
        <v>46</v>
      </c>
      <c r="B213" s="25" t="s">
        <v>41</v>
      </c>
      <c r="C213" s="27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/>
      <c r="J213" s="27"/>
      <c r="K213" s="27"/>
      <c r="L213" s="27"/>
      <c r="M213" s="27"/>
      <c r="N213" s="27"/>
    </row>
    <row r="214" spans="1:14" ht="15" customHeight="1" x14ac:dyDescent="0.25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</row>
    <row r="215" spans="1:14" ht="15" customHeight="1" x14ac:dyDescent="0.25">
      <c r="A215" s="43" t="s">
        <v>85</v>
      </c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</row>
    <row r="216" spans="1:14" ht="15" customHeight="1" x14ac:dyDescent="0.25">
      <c r="A216" s="26" t="s">
        <v>8</v>
      </c>
      <c r="B216" s="26" t="s">
        <v>9</v>
      </c>
      <c r="C216" s="26" t="s">
        <v>53</v>
      </c>
      <c r="D216" s="26" t="s">
        <v>54</v>
      </c>
      <c r="E216" s="26" t="s">
        <v>55</v>
      </c>
      <c r="F216" s="26" t="s">
        <v>56</v>
      </c>
      <c r="G216" s="26" t="s">
        <v>57</v>
      </c>
      <c r="H216" s="26" t="s">
        <v>58</v>
      </c>
      <c r="I216" s="26" t="s">
        <v>59</v>
      </c>
      <c r="J216" s="26" t="s">
        <v>60</v>
      </c>
      <c r="K216" s="26" t="s">
        <v>61</v>
      </c>
      <c r="L216" s="26" t="s">
        <v>5</v>
      </c>
      <c r="M216" s="26" t="s">
        <v>6</v>
      </c>
      <c r="N216" s="26" t="s">
        <v>7</v>
      </c>
    </row>
    <row r="217" spans="1:14" ht="16.5" x14ac:dyDescent="0.25">
      <c r="A217" s="25" t="s">
        <v>11</v>
      </c>
      <c r="B217" s="25" t="s">
        <v>12</v>
      </c>
      <c r="C217" s="27">
        <v>1487.9117647058824</v>
      </c>
      <c r="D217" s="27">
        <v>10758.242647058823</v>
      </c>
      <c r="E217" s="27">
        <v>8842.301470588236</v>
      </c>
      <c r="F217" s="27">
        <v>12752.073529411766</v>
      </c>
      <c r="G217" s="27">
        <v>15333.35294117647</v>
      </c>
      <c r="H217" s="27">
        <v>8275.9632352941189</v>
      </c>
      <c r="I217" s="27"/>
      <c r="J217" s="27"/>
      <c r="K217" s="27"/>
      <c r="L217" s="27"/>
      <c r="M217" s="27"/>
      <c r="N217" s="27"/>
    </row>
    <row r="218" spans="1:14" ht="16.5" x14ac:dyDescent="0.25">
      <c r="A218" s="25" t="s">
        <v>13</v>
      </c>
      <c r="B218" s="25" t="s">
        <v>12</v>
      </c>
      <c r="C218" s="27">
        <v>5410.588235294118</v>
      </c>
      <c r="D218" s="27">
        <v>39120.882352941175</v>
      </c>
      <c r="E218" s="27">
        <v>32153.823529411769</v>
      </c>
      <c r="F218" s="27">
        <v>46371.176470588238</v>
      </c>
      <c r="G218" s="27">
        <v>55757.647058823539</v>
      </c>
      <c r="H218" s="27">
        <v>30094.411764705885</v>
      </c>
      <c r="I218" s="27"/>
      <c r="J218" s="27"/>
      <c r="K218" s="27"/>
      <c r="L218" s="27"/>
      <c r="M218" s="27"/>
      <c r="N218" s="27"/>
    </row>
    <row r="219" spans="1:14" ht="16.5" x14ac:dyDescent="0.25">
      <c r="A219" s="25" t="s">
        <v>14</v>
      </c>
      <c r="B219" s="25" t="s">
        <v>15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/>
      <c r="J219" s="27"/>
      <c r="K219" s="27"/>
      <c r="L219" s="27"/>
      <c r="M219" s="27"/>
      <c r="N219" s="27"/>
    </row>
    <row r="220" spans="1:14" ht="16.5" x14ac:dyDescent="0.25">
      <c r="A220" s="25" t="s">
        <v>16</v>
      </c>
      <c r="B220" s="25" t="s">
        <v>15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/>
      <c r="J220" s="27"/>
      <c r="K220" s="27"/>
      <c r="L220" s="27"/>
      <c r="M220" s="27"/>
      <c r="N220" s="27"/>
    </row>
    <row r="221" spans="1:14" ht="16.5" x14ac:dyDescent="0.25">
      <c r="A221" s="25" t="s">
        <v>17</v>
      </c>
      <c r="B221" s="25" t="s">
        <v>15</v>
      </c>
      <c r="C221" s="27">
        <v>946.85294117647061</v>
      </c>
      <c r="D221" s="27">
        <v>6846.1544117647054</v>
      </c>
      <c r="E221" s="27">
        <v>5626.9191176470576</v>
      </c>
      <c r="F221" s="27">
        <v>8114.9558823529405</v>
      </c>
      <c r="G221" s="27">
        <v>9757.5882352941153</v>
      </c>
      <c r="H221" s="27">
        <v>5266.5220588235288</v>
      </c>
      <c r="I221" s="27"/>
      <c r="J221" s="27"/>
      <c r="K221" s="27"/>
      <c r="L221" s="27"/>
      <c r="M221" s="27"/>
      <c r="N221" s="27"/>
    </row>
    <row r="222" spans="1:14" ht="16.5" x14ac:dyDescent="0.25">
      <c r="A222" s="25" t="s">
        <v>18</v>
      </c>
      <c r="B222" s="25" t="s">
        <v>15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/>
      <c r="J222" s="27"/>
      <c r="K222" s="27"/>
      <c r="L222" s="27"/>
      <c r="M222" s="27"/>
      <c r="N222" s="27"/>
    </row>
    <row r="223" spans="1:14" ht="16.5" x14ac:dyDescent="0.25">
      <c r="A223" s="25" t="s">
        <v>19</v>
      </c>
      <c r="B223" s="25" t="s">
        <v>15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/>
      <c r="J223" s="27"/>
      <c r="K223" s="27"/>
      <c r="L223" s="27"/>
      <c r="M223" s="27"/>
      <c r="N223" s="27"/>
    </row>
    <row r="224" spans="1:14" ht="16.5" x14ac:dyDescent="0.25">
      <c r="A224" s="25" t="s">
        <v>20</v>
      </c>
      <c r="B224" s="25" t="s">
        <v>15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/>
      <c r="J224" s="27"/>
      <c r="K224" s="27"/>
      <c r="L224" s="27"/>
      <c r="M224" s="27"/>
      <c r="N224" s="27"/>
    </row>
    <row r="225" spans="1:14" ht="16.5" x14ac:dyDescent="0.25">
      <c r="A225" s="25" t="s">
        <v>21</v>
      </c>
      <c r="B225" s="25" t="s">
        <v>15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/>
      <c r="J225" s="27"/>
      <c r="K225" s="27"/>
      <c r="L225" s="27"/>
      <c r="M225" s="27"/>
      <c r="N225" s="27"/>
    </row>
    <row r="226" spans="1:14" ht="16.5" x14ac:dyDescent="0.25">
      <c r="A226" s="25" t="s">
        <v>22</v>
      </c>
      <c r="B226" s="25" t="s">
        <v>15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/>
      <c r="J226" s="27"/>
      <c r="K226" s="27"/>
      <c r="L226" s="27"/>
      <c r="M226" s="27"/>
      <c r="N226" s="27"/>
    </row>
    <row r="227" spans="1:14" ht="16.5" x14ac:dyDescent="0.25">
      <c r="A227" s="25" t="s">
        <v>23</v>
      </c>
      <c r="B227" s="25" t="s">
        <v>15</v>
      </c>
      <c r="C227" s="27">
        <v>0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/>
      <c r="J227" s="27"/>
      <c r="K227" s="27"/>
      <c r="L227" s="27"/>
      <c r="M227" s="27"/>
      <c r="N227" s="27"/>
    </row>
    <row r="228" spans="1:14" ht="16.5" x14ac:dyDescent="0.25">
      <c r="A228" s="25" t="s">
        <v>24</v>
      </c>
      <c r="B228" s="25" t="s">
        <v>15</v>
      </c>
      <c r="C228" s="27">
        <v>0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/>
      <c r="J228" s="27"/>
      <c r="K228" s="27"/>
      <c r="L228" s="27"/>
      <c r="M228" s="27"/>
      <c r="N228" s="27"/>
    </row>
    <row r="229" spans="1:14" ht="16.5" x14ac:dyDescent="0.25">
      <c r="A229" s="25" t="s">
        <v>25</v>
      </c>
      <c r="B229" s="25" t="s">
        <v>15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/>
      <c r="J229" s="27"/>
      <c r="K229" s="27"/>
      <c r="L229" s="27"/>
      <c r="M229" s="27"/>
      <c r="N229" s="27"/>
    </row>
    <row r="230" spans="1:14" ht="16.5" x14ac:dyDescent="0.25">
      <c r="A230" s="25" t="s">
        <v>26</v>
      </c>
      <c r="B230" s="25" t="s">
        <v>15</v>
      </c>
      <c r="C230" s="27">
        <v>0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/>
      <c r="J230" s="27"/>
      <c r="K230" s="27"/>
      <c r="L230" s="27"/>
      <c r="M230" s="27"/>
      <c r="N230" s="27"/>
    </row>
    <row r="231" spans="1:14" ht="16.5" x14ac:dyDescent="0.25">
      <c r="A231" s="25" t="s">
        <v>27</v>
      </c>
      <c r="B231" s="25" t="s">
        <v>15</v>
      </c>
      <c r="C231" s="27">
        <v>0</v>
      </c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/>
      <c r="J231" s="27"/>
      <c r="K231" s="27"/>
      <c r="L231" s="27"/>
      <c r="M231" s="27"/>
      <c r="N231" s="27"/>
    </row>
    <row r="232" spans="1:14" ht="16.5" x14ac:dyDescent="0.25">
      <c r="A232" s="25" t="s">
        <v>28</v>
      </c>
      <c r="B232" s="25" t="s">
        <v>15</v>
      </c>
      <c r="C232" s="27">
        <v>0</v>
      </c>
      <c r="D232" s="27">
        <v>0</v>
      </c>
      <c r="E232" s="27">
        <v>0</v>
      </c>
      <c r="F232" s="27">
        <v>0</v>
      </c>
      <c r="G232" s="27">
        <v>0</v>
      </c>
      <c r="H232" s="27">
        <v>0</v>
      </c>
      <c r="I232" s="27"/>
      <c r="J232" s="27"/>
      <c r="K232" s="27"/>
      <c r="L232" s="27"/>
      <c r="M232" s="27"/>
      <c r="N232" s="27"/>
    </row>
    <row r="233" spans="1:14" ht="16.5" x14ac:dyDescent="0.25">
      <c r="A233" s="25" t="s">
        <v>29</v>
      </c>
      <c r="B233" s="25" t="s">
        <v>30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/>
      <c r="J233" s="27"/>
      <c r="K233" s="27"/>
      <c r="L233" s="27"/>
      <c r="M233" s="27"/>
      <c r="N233" s="27"/>
    </row>
    <row r="234" spans="1:14" ht="16.5" x14ac:dyDescent="0.25">
      <c r="A234" s="25" t="s">
        <v>31</v>
      </c>
      <c r="B234" s="25" t="s">
        <v>30</v>
      </c>
      <c r="C234" s="27">
        <v>0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/>
      <c r="J234" s="27"/>
      <c r="K234" s="27"/>
      <c r="L234" s="27"/>
      <c r="M234" s="27"/>
      <c r="N234" s="27"/>
    </row>
    <row r="235" spans="1:14" ht="16.5" x14ac:dyDescent="0.25">
      <c r="A235" s="25" t="s">
        <v>32</v>
      </c>
      <c r="B235" s="25" t="s">
        <v>30</v>
      </c>
      <c r="C235" s="27">
        <v>0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/>
      <c r="J235" s="27"/>
      <c r="K235" s="27"/>
      <c r="L235" s="27"/>
      <c r="M235" s="27"/>
      <c r="N235" s="27"/>
    </row>
    <row r="236" spans="1:14" ht="16.5" x14ac:dyDescent="0.25">
      <c r="A236" s="25" t="s">
        <v>33</v>
      </c>
      <c r="B236" s="25" t="s">
        <v>30</v>
      </c>
      <c r="C236" s="27">
        <v>0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/>
      <c r="J236" s="27"/>
      <c r="K236" s="27"/>
      <c r="L236" s="27"/>
      <c r="M236" s="27"/>
      <c r="N236" s="27"/>
    </row>
    <row r="237" spans="1:14" ht="16.5" x14ac:dyDescent="0.25">
      <c r="A237" s="25" t="s">
        <v>34</v>
      </c>
      <c r="B237" s="25" t="s">
        <v>30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/>
      <c r="J237" s="27"/>
      <c r="K237" s="27"/>
      <c r="L237" s="27"/>
      <c r="M237" s="27"/>
      <c r="N237" s="27"/>
    </row>
    <row r="238" spans="1:14" ht="16.5" x14ac:dyDescent="0.25">
      <c r="A238" s="25" t="s">
        <v>35</v>
      </c>
      <c r="B238" s="25" t="s">
        <v>30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/>
      <c r="J238" s="27"/>
      <c r="K238" s="27"/>
      <c r="L238" s="27"/>
      <c r="M238" s="27"/>
      <c r="N238" s="27"/>
    </row>
    <row r="239" spans="1:14" ht="16.5" x14ac:dyDescent="0.25">
      <c r="A239" s="25" t="s">
        <v>36</v>
      </c>
      <c r="B239" s="25" t="s">
        <v>30</v>
      </c>
      <c r="C239" s="27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/>
      <c r="J239" s="27"/>
      <c r="K239" s="27"/>
      <c r="L239" s="27"/>
      <c r="M239" s="27"/>
      <c r="N239" s="27"/>
    </row>
    <row r="240" spans="1:14" ht="16.5" x14ac:dyDescent="0.25">
      <c r="A240" s="25" t="s">
        <v>37</v>
      </c>
      <c r="B240" s="25" t="s">
        <v>30</v>
      </c>
      <c r="C240" s="27">
        <v>0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/>
      <c r="J240" s="27"/>
      <c r="K240" s="27"/>
      <c r="L240" s="27"/>
      <c r="M240" s="27"/>
      <c r="N240" s="27"/>
    </row>
    <row r="241" spans="1:14" ht="16.5" x14ac:dyDescent="0.25">
      <c r="A241" s="25" t="s">
        <v>38</v>
      </c>
      <c r="B241" s="25" t="s">
        <v>30</v>
      </c>
      <c r="C241" s="27">
        <v>135.26470588235293</v>
      </c>
      <c r="D241" s="27">
        <v>978.02205882352939</v>
      </c>
      <c r="E241" s="27">
        <v>803.84558823529414</v>
      </c>
      <c r="F241" s="27">
        <v>1159.2794117647059</v>
      </c>
      <c r="G241" s="27">
        <v>1393.9411764705883</v>
      </c>
      <c r="H241" s="27">
        <v>752.36029411764707</v>
      </c>
      <c r="I241" s="27"/>
      <c r="J241" s="27"/>
      <c r="K241" s="27"/>
      <c r="L241" s="27"/>
      <c r="M241" s="27"/>
      <c r="N241" s="27"/>
    </row>
    <row r="242" spans="1:14" ht="16.5" x14ac:dyDescent="0.25">
      <c r="A242" s="25" t="s">
        <v>39</v>
      </c>
      <c r="B242" s="25" t="s">
        <v>30</v>
      </c>
      <c r="C242" s="27">
        <v>0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/>
      <c r="J242" s="27"/>
      <c r="K242" s="27"/>
      <c r="L242" s="27"/>
      <c r="M242" s="27"/>
      <c r="N242" s="27"/>
    </row>
    <row r="243" spans="1:14" ht="16.5" x14ac:dyDescent="0.25">
      <c r="A243" s="25" t="s">
        <v>40</v>
      </c>
      <c r="B243" s="25" t="s">
        <v>41</v>
      </c>
      <c r="C243" s="27">
        <v>270.52941176470586</v>
      </c>
      <c r="D243" s="27">
        <v>1956.0441176470588</v>
      </c>
      <c r="E243" s="27">
        <v>1607.6911764705883</v>
      </c>
      <c r="F243" s="27">
        <v>2318.5588235294117</v>
      </c>
      <c r="G243" s="27">
        <v>2787.8823529411766</v>
      </c>
      <c r="H243" s="27">
        <v>1504.7205882352941</v>
      </c>
      <c r="I243" s="27"/>
      <c r="J243" s="27"/>
      <c r="K243" s="27"/>
      <c r="L243" s="27"/>
      <c r="M243" s="27"/>
      <c r="N243" s="27"/>
    </row>
    <row r="244" spans="1:14" ht="16.5" x14ac:dyDescent="0.25">
      <c r="A244" s="25" t="s">
        <v>42</v>
      </c>
      <c r="B244" s="25" t="s">
        <v>41</v>
      </c>
      <c r="C244" s="27">
        <v>135.26470588235293</v>
      </c>
      <c r="D244" s="27">
        <v>978.02205882352939</v>
      </c>
      <c r="E244" s="27">
        <v>803.84558823529414</v>
      </c>
      <c r="F244" s="27">
        <v>1159.2794117647059</v>
      </c>
      <c r="G244" s="27">
        <v>1393.9411764705883</v>
      </c>
      <c r="H244" s="27">
        <v>752.36029411764707</v>
      </c>
      <c r="I244" s="27"/>
      <c r="J244" s="27"/>
      <c r="K244" s="27"/>
      <c r="L244" s="27"/>
      <c r="M244" s="27"/>
      <c r="N244" s="27"/>
    </row>
    <row r="245" spans="1:14" ht="16.5" x14ac:dyDescent="0.25">
      <c r="A245" s="25" t="s">
        <v>43</v>
      </c>
      <c r="B245" s="25" t="s">
        <v>41</v>
      </c>
      <c r="C245" s="27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/>
      <c r="J245" s="27"/>
      <c r="K245" s="27"/>
      <c r="L245" s="27"/>
      <c r="M245" s="27"/>
      <c r="N245" s="27"/>
    </row>
    <row r="246" spans="1:14" ht="16.5" x14ac:dyDescent="0.25">
      <c r="A246" s="25" t="s">
        <v>44</v>
      </c>
      <c r="B246" s="25" t="s">
        <v>41</v>
      </c>
      <c r="C246" s="27">
        <v>676.32352941176475</v>
      </c>
      <c r="D246" s="27">
        <v>4890.1102941176468</v>
      </c>
      <c r="E246" s="27">
        <v>4019.2279411764712</v>
      </c>
      <c r="F246" s="27">
        <v>5796.3970588235297</v>
      </c>
      <c r="G246" s="27">
        <v>6969.7058823529424</v>
      </c>
      <c r="H246" s="27">
        <v>3761.8014705882356</v>
      </c>
      <c r="I246" s="27"/>
      <c r="J246" s="27"/>
      <c r="K246" s="27"/>
      <c r="L246" s="27"/>
      <c r="M246" s="27"/>
      <c r="N246" s="27"/>
    </row>
    <row r="247" spans="1:14" ht="16.5" x14ac:dyDescent="0.25">
      <c r="A247" s="25" t="s">
        <v>45</v>
      </c>
      <c r="B247" s="25" t="s">
        <v>41</v>
      </c>
      <c r="C247" s="27">
        <v>0</v>
      </c>
      <c r="D247" s="27">
        <v>0</v>
      </c>
      <c r="E247" s="27">
        <v>0</v>
      </c>
      <c r="F247" s="27">
        <v>0</v>
      </c>
      <c r="G247" s="27">
        <v>0</v>
      </c>
      <c r="H247" s="27">
        <v>0</v>
      </c>
      <c r="I247" s="27"/>
      <c r="J247" s="27"/>
      <c r="K247" s="27"/>
      <c r="L247" s="27"/>
      <c r="M247" s="27"/>
      <c r="N247" s="27"/>
    </row>
    <row r="248" spans="1:14" ht="16.5" x14ac:dyDescent="0.25">
      <c r="A248" s="25" t="s">
        <v>46</v>
      </c>
      <c r="B248" s="25" t="s">
        <v>41</v>
      </c>
      <c r="C248" s="27">
        <v>135.26470588235293</v>
      </c>
      <c r="D248" s="27">
        <v>978.02205882352939</v>
      </c>
      <c r="E248" s="27">
        <v>803.84558823529414</v>
      </c>
      <c r="F248" s="27">
        <v>1159.2794117647059</v>
      </c>
      <c r="G248" s="27">
        <v>1393.9411764705883</v>
      </c>
      <c r="H248" s="27">
        <v>752.36029411764707</v>
      </c>
      <c r="I248" s="27"/>
      <c r="J248" s="27"/>
      <c r="K248" s="27"/>
      <c r="L248" s="27"/>
      <c r="M248" s="27"/>
      <c r="N248" s="27"/>
    </row>
    <row r="249" spans="1:14" ht="15" customHeight="1" x14ac:dyDescent="0.25"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</row>
    <row r="250" spans="1:14" ht="15" customHeight="1" x14ac:dyDescent="0.25">
      <c r="A250" s="43" t="s">
        <v>86</v>
      </c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31"/>
    </row>
    <row r="251" spans="1:14" ht="15" customHeight="1" x14ac:dyDescent="0.25">
      <c r="A251" s="26" t="s">
        <v>76</v>
      </c>
      <c r="B251" s="26" t="s">
        <v>53</v>
      </c>
      <c r="C251" s="26" t="s">
        <v>54</v>
      </c>
      <c r="D251" s="26" t="s">
        <v>55</v>
      </c>
      <c r="E251" s="26" t="s">
        <v>56</v>
      </c>
      <c r="F251" s="26" t="s">
        <v>57</v>
      </c>
      <c r="G251" s="26" t="s">
        <v>58</v>
      </c>
      <c r="H251" s="26" t="s">
        <v>59</v>
      </c>
      <c r="I251" s="26" t="s">
        <v>60</v>
      </c>
      <c r="J251" s="26" t="s">
        <v>61</v>
      </c>
      <c r="K251" s="26" t="s">
        <v>5</v>
      </c>
      <c r="L251" s="26" t="s">
        <v>6</v>
      </c>
      <c r="M251" s="26" t="s">
        <v>7</v>
      </c>
    </row>
    <row r="252" spans="1:14" ht="15" customHeight="1" x14ac:dyDescent="0.25">
      <c r="A252" s="25" t="s">
        <v>77</v>
      </c>
      <c r="B252" s="27">
        <v>250</v>
      </c>
      <c r="C252" s="27">
        <v>250</v>
      </c>
      <c r="D252" s="27">
        <v>240</v>
      </c>
      <c r="E252" s="27">
        <v>250</v>
      </c>
      <c r="F252" s="27">
        <v>250</v>
      </c>
      <c r="G252" s="27">
        <v>250</v>
      </c>
      <c r="H252" s="27"/>
      <c r="I252" s="27"/>
      <c r="J252" s="27"/>
      <c r="K252" s="27"/>
      <c r="L252" s="27"/>
      <c r="M252" s="27"/>
    </row>
    <row r="254" spans="1:14" ht="15" customHeight="1" x14ac:dyDescent="0.25">
      <c r="A254" s="43" t="s">
        <v>87</v>
      </c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31"/>
    </row>
    <row r="255" spans="1:14" ht="15" customHeight="1" x14ac:dyDescent="0.25">
      <c r="A255" s="31" t="s">
        <v>47</v>
      </c>
      <c r="B255" s="26" t="s">
        <v>53</v>
      </c>
      <c r="C255" s="26" t="s">
        <v>54</v>
      </c>
      <c r="D255" s="26" t="s">
        <v>55</v>
      </c>
      <c r="E255" s="26" t="s">
        <v>56</v>
      </c>
      <c r="F255" s="26" t="s">
        <v>57</v>
      </c>
      <c r="G255" s="26" t="s">
        <v>58</v>
      </c>
      <c r="H255" s="26" t="s">
        <v>59</v>
      </c>
      <c r="I255" s="26" t="s">
        <v>60</v>
      </c>
      <c r="J255" s="26" t="s">
        <v>61</v>
      </c>
      <c r="K255" s="26" t="s">
        <v>5</v>
      </c>
      <c r="L255" s="26" t="s">
        <v>6</v>
      </c>
      <c r="M255" s="26" t="s">
        <v>7</v>
      </c>
    </row>
    <row r="256" spans="1:14" ht="114" customHeight="1" x14ac:dyDescent="0.25">
      <c r="A256" s="32" t="s">
        <v>62</v>
      </c>
      <c r="B256" s="27">
        <v>0</v>
      </c>
      <c r="C256" s="27">
        <v>0</v>
      </c>
      <c r="D256" s="27">
        <v>2</v>
      </c>
      <c r="E256" s="27">
        <v>2</v>
      </c>
      <c r="F256" s="27">
        <v>1</v>
      </c>
      <c r="G256" s="27">
        <v>1</v>
      </c>
      <c r="H256" s="27"/>
      <c r="I256" s="27"/>
      <c r="J256" s="27"/>
      <c r="K256" s="27"/>
      <c r="L256" s="27"/>
      <c r="M256" s="27"/>
    </row>
    <row r="257" spans="1:14" ht="90" customHeight="1" x14ac:dyDescent="0.25">
      <c r="A257" s="32" t="s">
        <v>63</v>
      </c>
      <c r="B257" s="27">
        <v>0</v>
      </c>
      <c r="C257" s="27">
        <v>0</v>
      </c>
      <c r="D257" s="27">
        <v>1</v>
      </c>
      <c r="E257" s="27">
        <v>1</v>
      </c>
      <c r="F257" s="27">
        <v>1</v>
      </c>
      <c r="G257" s="27">
        <v>0</v>
      </c>
      <c r="H257" s="27"/>
      <c r="I257" s="27"/>
      <c r="J257" s="27"/>
      <c r="K257" s="27"/>
      <c r="L257" s="27"/>
      <c r="M257" s="27"/>
    </row>
    <row r="258" spans="1:14" ht="115.5" x14ac:dyDescent="0.25">
      <c r="A258" s="32" t="s">
        <v>64</v>
      </c>
      <c r="B258" s="27">
        <v>0</v>
      </c>
      <c r="C258" s="27">
        <v>1</v>
      </c>
      <c r="D258" s="27">
        <v>0</v>
      </c>
      <c r="E258" s="27">
        <v>0</v>
      </c>
      <c r="F258" s="27">
        <v>0</v>
      </c>
      <c r="G258" s="27">
        <v>0</v>
      </c>
      <c r="H258" s="27"/>
      <c r="I258" s="27"/>
      <c r="J258" s="27"/>
      <c r="K258" s="27"/>
      <c r="L258" s="27"/>
      <c r="M258" s="27"/>
    </row>
    <row r="259" spans="1:14" ht="49.5" x14ac:dyDescent="0.25">
      <c r="A259" s="32" t="s">
        <v>89</v>
      </c>
      <c r="B259" s="27">
        <v>0</v>
      </c>
      <c r="C259" s="27">
        <v>0</v>
      </c>
      <c r="D259" s="27">
        <v>0</v>
      </c>
      <c r="E259" s="27">
        <v>0</v>
      </c>
      <c r="F259" s="27">
        <v>0</v>
      </c>
      <c r="G259" s="27">
        <v>3</v>
      </c>
      <c r="H259" s="27"/>
      <c r="I259" s="27"/>
      <c r="J259" s="27"/>
      <c r="K259" s="27"/>
      <c r="L259" s="27"/>
      <c r="M259" s="27"/>
    </row>
    <row r="260" spans="1:14" ht="16.5" x14ac:dyDescent="0.25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</row>
    <row r="261" spans="1:14" ht="17.25" x14ac:dyDescent="0.25">
      <c r="A261" s="43" t="s">
        <v>88</v>
      </c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</row>
    <row r="262" spans="1:14" ht="17.25" x14ac:dyDescent="0.25">
      <c r="A262" s="31" t="s">
        <v>67</v>
      </c>
      <c r="B262" s="26" t="s">
        <v>53</v>
      </c>
      <c r="C262" s="26" t="s">
        <v>54</v>
      </c>
      <c r="D262" s="26" t="s">
        <v>55</v>
      </c>
      <c r="E262" s="26" t="s">
        <v>56</v>
      </c>
      <c r="F262" s="26" t="s">
        <v>57</v>
      </c>
      <c r="G262" s="26" t="s">
        <v>58</v>
      </c>
      <c r="H262" s="26" t="s">
        <v>59</v>
      </c>
      <c r="I262" s="26" t="s">
        <v>60</v>
      </c>
      <c r="J262" s="26" t="s">
        <v>61</v>
      </c>
      <c r="K262" s="26" t="s">
        <v>5</v>
      </c>
      <c r="L262" s="26" t="s">
        <v>6</v>
      </c>
      <c r="M262" s="26" t="s">
        <v>7</v>
      </c>
    </row>
    <row r="263" spans="1:14" ht="49.5" x14ac:dyDescent="0.25">
      <c r="A263" s="32" t="s">
        <v>68</v>
      </c>
      <c r="B263" s="27">
        <v>0</v>
      </c>
      <c r="C263" s="27">
        <v>0</v>
      </c>
      <c r="D263" s="27">
        <v>80</v>
      </c>
      <c r="E263" s="27">
        <v>69</v>
      </c>
      <c r="F263" s="27">
        <v>34</v>
      </c>
      <c r="G263" s="27">
        <v>31</v>
      </c>
      <c r="H263" s="27"/>
      <c r="I263" s="27"/>
      <c r="J263" s="27"/>
      <c r="K263" s="27"/>
      <c r="L263" s="27"/>
      <c r="M263" s="27"/>
    </row>
    <row r="264" spans="1:14" ht="33" x14ac:dyDescent="0.25">
      <c r="A264" s="32" t="s">
        <v>69</v>
      </c>
      <c r="B264" s="27">
        <v>0</v>
      </c>
      <c r="C264" s="27">
        <v>0</v>
      </c>
      <c r="D264" s="27">
        <v>39</v>
      </c>
      <c r="E264" s="27">
        <v>37</v>
      </c>
      <c r="F264" s="27">
        <v>49</v>
      </c>
      <c r="G264" s="27">
        <v>0</v>
      </c>
      <c r="H264" s="27"/>
      <c r="I264" s="27"/>
      <c r="J264" s="27"/>
      <c r="K264" s="27"/>
      <c r="L264" s="27"/>
      <c r="M264" s="27"/>
      <c r="N264" s="31"/>
    </row>
    <row r="265" spans="1:14" ht="66" x14ac:dyDescent="0.25">
      <c r="A265" s="32" t="s">
        <v>70</v>
      </c>
      <c r="B265" s="27">
        <v>0</v>
      </c>
      <c r="C265" s="27">
        <v>33</v>
      </c>
      <c r="D265" s="27">
        <v>0</v>
      </c>
      <c r="E265" s="27">
        <v>0</v>
      </c>
      <c r="F265" s="27">
        <v>0</v>
      </c>
      <c r="G265" s="27">
        <v>0</v>
      </c>
      <c r="H265" s="27"/>
      <c r="I265" s="27"/>
      <c r="J265" s="27"/>
      <c r="K265" s="27"/>
      <c r="L265" s="27"/>
      <c r="M265" s="27"/>
    </row>
    <row r="266" spans="1:14" ht="33" x14ac:dyDescent="0.25">
      <c r="A266" s="32" t="s">
        <v>71</v>
      </c>
      <c r="B266" s="27">
        <v>0</v>
      </c>
      <c r="C266" s="27">
        <v>0</v>
      </c>
      <c r="D266" s="27">
        <v>0</v>
      </c>
      <c r="E266" s="27">
        <v>0</v>
      </c>
      <c r="F266" s="27">
        <v>0</v>
      </c>
      <c r="G266" s="37">
        <v>80</v>
      </c>
      <c r="H266" s="27"/>
      <c r="I266" s="27"/>
      <c r="J266" s="27"/>
      <c r="K266" s="27"/>
      <c r="L266" s="27"/>
      <c r="M266" s="27"/>
    </row>
    <row r="267" spans="1:14" ht="16.5" x14ac:dyDescent="0.25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</row>
    <row r="268" spans="1:14" ht="16.5" x14ac:dyDescent="0.25">
      <c r="B268" s="42"/>
      <c r="C268" s="42"/>
      <c r="D268" s="42"/>
      <c r="E268" s="42"/>
      <c r="F268" s="42"/>
    </row>
    <row r="269" spans="1:14" ht="16.5" x14ac:dyDescent="0.25"/>
    <row r="270" spans="1:14" ht="16.5" x14ac:dyDescent="0.25"/>
    <row r="271" spans="1:14" ht="16.5" x14ac:dyDescent="0.25"/>
    <row r="272" spans="1:14" ht="16.5" x14ac:dyDescent="0.25"/>
  </sheetData>
  <mergeCells count="10">
    <mergeCell ref="A215:N215"/>
    <mergeCell ref="A250:M250"/>
    <mergeCell ref="A254:M254"/>
    <mergeCell ref="A261:M261"/>
    <mergeCell ref="A3:N3"/>
    <mergeCell ref="A38:N38"/>
    <mergeCell ref="A73:N73"/>
    <mergeCell ref="A109:N109"/>
    <mergeCell ref="A145:N145"/>
    <mergeCell ref="A180:N180"/>
  </mergeCells>
  <dataValidations count="2">
    <dataValidation type="list" allowBlank="1" showInputMessage="1" showErrorMessage="1" sqref="B1" xr:uid="{00000000-0002-0000-0000-000000000000}">
      <formula1>"1er trimestre,2do trimestre,3er trimestre,4to trimestre"</formula1>
    </dataValidation>
    <dataValidation type="list" allowBlank="1" showInputMessage="1" showErrorMessage="1" sqref="B2" xr:uid="{00000000-0002-0000-0000-000001000000}">
      <formula1>OFFSET(#REF!,MATCH($B$1,#REF!,0),0,12-MATCH($B$1,#REF!,0)+1,1)</formula1>
    </dataValidation>
  </dataValidations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"/>
  <sheetViews>
    <sheetView showGridLines="0" workbookViewId="0">
      <selection activeCell="B10" sqref="B10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" spans="1:5" ht="18.75" thickBot="1" x14ac:dyDescent="0.3">
      <c r="A2" s="1" t="s">
        <v>49</v>
      </c>
      <c r="B2" s="1" t="str">
        <f>+IF('Data cruda'!$B$1="1er trimestre","Enero",IF('Data cruda'!$B$1="2do trimestre","Abril",IF('Data cruda'!$B$1="3er trimestre","Julio",IF('Data cruda'!$B$1="4to trimestre","Octubre","-"))))</f>
        <v>Abril</v>
      </c>
      <c r="C2" s="1" t="str">
        <f>+IF('Data cruda'!$B$1="1er trimestre","Febrero",IF('Data cruda'!$B$1="2do trimestre","Mayo",IF('Data cruda'!$B$1="3er trimestre","Agosto",IF('Data cruda'!$B$1="4to trimestre","Noviembre","-"))))</f>
        <v>Mayo</v>
      </c>
      <c r="D2" s="1" t="str">
        <f>+IF('Data cruda'!$B$1="1er trimestre","Marzo",IF('Data cruda'!$B$1="2do trimestre","Junio",IF('Data cruda'!$B$1="3er trimestre","Septiembre",IF('Data cruda'!$B$1="4to trimestre","Diciembre","-"))))</f>
        <v>Junio</v>
      </c>
      <c r="E2" s="1" t="s">
        <v>1</v>
      </c>
    </row>
    <row r="3" spans="1:5" ht="90.75" thickBot="1" x14ac:dyDescent="0.3">
      <c r="A3" s="34" t="s">
        <v>66</v>
      </c>
      <c r="B3" s="12" t="str">
        <f>+IFERROR(IF(VLOOKUP($A3,Talleres[],MATCH(B$2,Talleres[#Headers],0),0)="","",VLOOKUP($A3,Talleres[],MATCH(B$2,Talleres[#Headers],0),0)),"")</f>
        <v/>
      </c>
      <c r="C3" s="12" t="str">
        <f>+IFERROR(IF(VLOOKUP($A3,Talleres[],MATCH(C$2,Talleres[#Headers],0),0)="","",VLOOKUP($A3,Talleres[],MATCH(C$2,Talleres[#Headers],0),0)),"")</f>
        <v/>
      </c>
      <c r="D3" s="12" t="str">
        <f>+IFERROR(IF(VLOOKUP($A3,Talleres[],MATCH(D$2,Talleres[#Headers],0),0)="","",VLOOKUP($A3,Talleres[],MATCH(D$2,Talleres[#Headers],0),0)),"")</f>
        <v/>
      </c>
      <c r="E3" s="13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6"/>
  <sheetViews>
    <sheetView showGridLines="0" workbookViewId="0">
      <selection activeCell="B2" sqref="B2:D2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" spans="1:5" ht="18.75" thickBot="1" x14ac:dyDescent="0.3">
      <c r="A2" s="1" t="s">
        <v>50</v>
      </c>
      <c r="B2" s="1" t="str">
        <f>+IF('Data cruda'!$B$1="1er trimestre","Enero",IF('Data cruda'!$B$1="2do trimestre","Abril",IF('Data cruda'!$B$1="3er trimestre","Julio",IF('Data cruda'!$B$1="4to trimestre","Octubre","-"))))</f>
        <v>Abril</v>
      </c>
      <c r="C2" s="1" t="str">
        <f>+IF('Data cruda'!$B$1="1er trimestre","Febrero",IF('Data cruda'!$B$1="2do trimestre","Mayo",IF('Data cruda'!$B$1="3er trimestre","Agosto",IF('Data cruda'!$B$1="4to trimestre","Noviembre","-"))))</f>
        <v>Mayo</v>
      </c>
      <c r="D2" s="1" t="str">
        <f>+IF('Data cruda'!$B$1="1er trimestre","Marzo",IF('Data cruda'!$B$1="2do trimestre","Junio",IF('Data cruda'!$B$1="3er trimestre","Septiembre",IF('Data cruda'!$B$1="4to trimestre","Diciembre","-"))))</f>
        <v>Junio</v>
      </c>
      <c r="E2" s="1" t="s">
        <v>1</v>
      </c>
    </row>
    <row r="3" spans="1:5" ht="18.75" thickBot="1" x14ac:dyDescent="0.3">
      <c r="A3" s="3" t="s">
        <v>1</v>
      </c>
      <c r="B3" s="23">
        <f>+SUM(B4:B6)</f>
        <v>0</v>
      </c>
      <c r="C3" s="23">
        <f t="shared" ref="C3:E3" si="0">+SUM(C4:C6)</f>
        <v>0</v>
      </c>
      <c r="D3" s="23">
        <f t="shared" si="0"/>
        <v>0</v>
      </c>
      <c r="E3" s="23">
        <f t="shared" si="0"/>
        <v>0</v>
      </c>
    </row>
    <row r="4" spans="1:5" ht="66.75" thickBot="1" x14ac:dyDescent="0.3">
      <c r="A4" s="33" t="s">
        <v>72</v>
      </c>
      <c r="B4" s="24" t="str">
        <f>+IFERROR(IF(VLOOKUP($A4,ProductoresTalleres[],MATCH(B$2,ProductoresTalleres[#Headers],0),0)="","",VLOOKUP($A4,ProductoresTalleres[],MATCH(B$2,ProductoresTalleres[#Headers],0),0)),"")</f>
        <v/>
      </c>
      <c r="C4" s="24" t="str">
        <f>+IFERROR(IF(VLOOKUP($A4,ProductoresTalleres[],MATCH(C$2,ProductoresTalleres[#Headers],0),0)="","",VLOOKUP($A4,ProductoresTalleres[],MATCH(C$2,ProductoresTalleres[#Headers],0),0)),"")</f>
        <v/>
      </c>
      <c r="D4" s="24" t="str">
        <f>+IFERROR(IF(VLOOKUP($A4,ProductoresTalleres[],MATCH(D$2,ProductoresTalleres[#Headers],0),0)="","",VLOOKUP($A4,ProductoresTalleres[],MATCH(D$2,ProductoresTalleres[#Headers],0),0)),"")</f>
        <v/>
      </c>
      <c r="E4" s="21">
        <f>+SUM(B4:D4)</f>
        <v>0</v>
      </c>
    </row>
    <row r="5" spans="1:5" ht="66.75" thickBot="1" x14ac:dyDescent="0.3">
      <c r="A5" s="33" t="s">
        <v>73</v>
      </c>
      <c r="B5" s="24" t="str">
        <f>+IFERROR(IF(VLOOKUP($A5,ProductoresTalleres[],MATCH(B$2,ProductoresTalleres[#Headers],0),0)="","",VLOOKUP($A5,ProductoresTalleres[],MATCH(B$2,ProductoresTalleres[#Headers],0),0)),"")</f>
        <v/>
      </c>
      <c r="C5" s="24" t="str">
        <f>+IFERROR(IF(VLOOKUP($A5,ProductoresTalleres[],MATCH(C$2,ProductoresTalleres[#Headers],0),0)="","",VLOOKUP($A5,ProductoresTalleres[],MATCH(C$2,ProductoresTalleres[#Headers],0),0)),"")</f>
        <v/>
      </c>
      <c r="D5" s="24" t="str">
        <f>+IFERROR(IF(VLOOKUP($A5,ProductoresTalleres[],MATCH(D$2,ProductoresTalleres[#Headers],0),0)="","",VLOOKUP($A5,ProductoresTalleres[],MATCH(D$2,ProductoresTalleres[#Headers],0),0)),"")</f>
        <v/>
      </c>
      <c r="E5" s="21">
        <f t="shared" ref="E5:E6" si="1">+SUM(B5:D5)</f>
        <v>0</v>
      </c>
    </row>
    <row r="6" spans="1:5" ht="66.75" thickBot="1" x14ac:dyDescent="0.3">
      <c r="A6" s="33" t="s">
        <v>74</v>
      </c>
      <c r="B6" s="24" t="str">
        <f>+IFERROR(IF(VLOOKUP($A6,ProductoresTalleres[],MATCH(B$2,ProductoresTalleres[#Headers],0),0)="","",VLOOKUP($A6,ProductoresTalleres[],MATCH(B$2,ProductoresTalleres[#Headers],0),0)),"")</f>
        <v/>
      </c>
      <c r="C6" s="24" t="str">
        <f>+IFERROR(IF(VLOOKUP($A6,ProductoresTalleres[],MATCH(C$2,ProductoresTalleres[#Headers],0),0)="","",VLOOKUP($A6,ProductoresTalleres[],MATCH(C$2,ProductoresTalleres[#Headers],0),0)),"")</f>
        <v/>
      </c>
      <c r="D6" s="24" t="str">
        <f>+IFERROR(IF(VLOOKUP($A6,ProductoresTalleres[],MATCH(D$2,ProductoresTalleres[#Headers],0),0)="","",VLOOKUP($A6,ProductoresTalleres[],MATCH(D$2,ProductoresTalleres[#Headers],0),0)),"")</f>
        <v/>
      </c>
      <c r="E6" s="21">
        <f t="shared" si="1"/>
        <v>0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3"/>
  <sheetViews>
    <sheetView showGridLines="0" workbookViewId="0">
      <selection activeCell="B2" sqref="B2:D3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" spans="1:5" ht="18.75" thickBot="1" x14ac:dyDescent="0.3">
      <c r="A2" s="1" t="s">
        <v>51</v>
      </c>
      <c r="B2" s="1" t="str">
        <f>+IF('Data cruda'!$B$1="1er trimestre","Enero",IF('Data cruda'!$B$1="2do trimestre","Abril",IF('Data cruda'!$B$1="3er trimestre","Julio",IF('Data cruda'!$B$1="4to trimestre","Octubre","-"))))</f>
        <v>Abril</v>
      </c>
      <c r="C2" s="1" t="str">
        <f>+IF('Data cruda'!$B$1="1er trimestre","Febrero",IF('Data cruda'!$B$1="2do trimestre","Mayo",IF('Data cruda'!$B$1="3er trimestre","Agosto",IF('Data cruda'!$B$1="4to trimestre","Noviembre","-"))))</f>
        <v>Mayo</v>
      </c>
      <c r="D2" s="1" t="str">
        <f>+IF('Data cruda'!$B$1="1er trimestre","Marzo",IF('Data cruda'!$B$1="2do trimestre","Junio",IF('Data cruda'!$B$1="3er trimestre","Septiembre",IF('Data cruda'!$B$1="4to trimestre","Diciembre","-"))))</f>
        <v>Junio</v>
      </c>
      <c r="E2" s="1" t="s">
        <v>1</v>
      </c>
    </row>
    <row r="3" spans="1:5" ht="66.75" thickBot="1" x14ac:dyDescent="0.3">
      <c r="A3" s="33" t="s">
        <v>52</v>
      </c>
      <c r="B3" s="11" t="str">
        <f>+IFERROR(IF(VLOOKUP($A3,ProductoresTalleres[],MATCH(B$2,ProductoresTalleres[#Headers],0),0)="","",VLOOKUP($A3,ProductoresTalleres[],MATCH(B$2,ProductoresTalleres[#Headers],0),0)),"")</f>
        <v/>
      </c>
      <c r="C3" s="11" t="str">
        <f>+IFERROR(IF(VLOOKUP($A3,ProductoresTalleres[],MATCH(C$2,ProductoresTalleres[#Headers],0),0)="","",VLOOKUP($A3,ProductoresTalleres[],MATCH(C$2,ProductoresTalleres[#Headers],0),0)),"")</f>
        <v/>
      </c>
      <c r="D3" s="11" t="str">
        <f>+IFERROR(IF(VLOOKUP($A3,ProductoresTalleres[],MATCH(D$2,ProductoresTalleres[#Headers],0),0)="","",VLOOKUP($A3,ProductoresTalleres[],MATCH(D$2,ProductoresTalleres[#Headers],0),0)),"")</f>
        <v/>
      </c>
      <c r="E3" s="22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I7:I14"/>
  <sheetViews>
    <sheetView workbookViewId="0">
      <selection activeCell="I8" sqref="I8"/>
    </sheetView>
  </sheetViews>
  <sheetFormatPr baseColWidth="10" defaultRowHeight="15" x14ac:dyDescent="0.25"/>
  <sheetData>
    <row r="7" spans="9:9" x14ac:dyDescent="0.25">
      <c r="I7" s="35">
        <v>1</v>
      </c>
    </row>
    <row r="8" spans="9:9" x14ac:dyDescent="0.25">
      <c r="I8" s="35">
        <v>1</v>
      </c>
    </row>
    <row r="9" spans="9:9" x14ac:dyDescent="0.25">
      <c r="I9" s="35">
        <v>0</v>
      </c>
    </row>
    <row r="10" spans="9:9" x14ac:dyDescent="0.25">
      <c r="I10" s="35">
        <v>0</v>
      </c>
    </row>
    <row r="11" spans="9:9" x14ac:dyDescent="0.25">
      <c r="I11" s="35">
        <v>0</v>
      </c>
    </row>
    <row r="12" spans="9:9" x14ac:dyDescent="0.25">
      <c r="I12" s="35">
        <v>1</v>
      </c>
    </row>
    <row r="13" spans="9:9" x14ac:dyDescent="0.25">
      <c r="I13" s="35">
        <v>1</v>
      </c>
    </row>
    <row r="14" spans="9:9" x14ac:dyDescent="0.25">
      <c r="I14" s="3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24"/>
  <sheetViews>
    <sheetView showGridLines="0" workbookViewId="0">
      <selection activeCell="B22" sqref="B22:D24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Abril</v>
      </c>
      <c r="C20" s="1" t="str">
        <f>+IF('Data cruda'!$B$1="1er trimestre","Febrero",IF('Data cruda'!$B$1="2do trimestre","Mayo",IF('Data cruda'!$B$1="3er trimestre","Agosto",IF('Data cruda'!$B$1="4to trimestre","Noviembre","-"))))</f>
        <v>Mayo</v>
      </c>
      <c r="D20" s="1" t="str">
        <f>+IF('Data cruda'!$B$1="1er trimestre","Marzo",IF('Data cruda'!$B$1="2do trimestre","Junio",IF('Data cruda'!$B$1="3er trimestre","Septiembre",IF('Data cruda'!$B$1="4to trimestre","Diciembre","-"))))</f>
        <v>Junio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648900</v>
      </c>
      <c r="C21" s="7">
        <f t="shared" ref="C21:E21" ca="1" si="0">+SUM(C22:C24)</f>
        <v>644700</v>
      </c>
      <c r="D21" s="7">
        <f t="shared" ca="1" si="0"/>
        <v>661500</v>
      </c>
      <c r="E21" s="7">
        <f t="shared" ca="1" si="0"/>
        <v>1955100</v>
      </c>
    </row>
    <row r="22" spans="1:5" ht="18" x14ac:dyDescent="0.25">
      <c r="A22" s="8" t="s">
        <v>2</v>
      </c>
      <c r="B22" s="9">
        <f ca="1">+IFERROR(IF(COUNT(OFFSET('Data cruda'!$B$40,0,MATCH(B$20,CiudadanosBodegas[[#Headers],[Enero]:[Diciembre]],0),32,1))=0,"",SUM(OFFSET('Data cruda'!$B$40,0,MATCH(B$20,CiudadanosBodegas[[#Headers],[Enero]:[Diciembre]],0),32,1))),"")</f>
        <v>56700</v>
      </c>
      <c r="C22" s="9">
        <f ca="1">+IFERROR(IF(COUNT(OFFSET('Data cruda'!$B$40,0,MATCH(C$20,CiudadanosBodegas[[#Headers],[Enero]:[Diciembre]],0),32,1))=0,"",SUM(OFFSET('Data cruda'!$B$40,0,MATCH(C$20,CiudadanosBodegas[[#Headers],[Enero]:[Diciembre]],0),32,1))),"")</f>
        <v>70700</v>
      </c>
      <c r="D22" s="9">
        <f ca="1">+IFERROR(IF(COUNT(OFFSET('Data cruda'!$B$40,0,MATCH(D$20,CiudadanosBodegas[[#Headers],[Enero]:[Diciembre]],0),32,1))=0,"",SUM(OFFSET('Data cruda'!$B$40,0,MATCH(D$20,CiudadanosBodegas[[#Headers],[Enero]:[Diciembre]],0),32,1))),"")</f>
        <v>59500</v>
      </c>
      <c r="E22" s="10">
        <f ca="1">+SUM(B22:D22)</f>
        <v>186900</v>
      </c>
    </row>
    <row r="23" spans="1:5" ht="18" x14ac:dyDescent="0.25">
      <c r="A23" s="8" t="s">
        <v>3</v>
      </c>
      <c r="B23" s="9">
        <f ca="1">+IFERROR(IF(COUNT(OFFSET('Data cruda'!$B$111,0,MATCH(B$20,CiudadanosMercados[[#Headers],[Enero]:[Diciembre]],0),33,1))=0,"",SUM(OFFSET('Data cruda'!$B$111,0,MATCH(B$20,CiudadanosMercados[[#Headers],[Enero]:[Diciembre]],0),33,1))),"")</f>
        <v>522200</v>
      </c>
      <c r="C23" s="9">
        <f ca="1">+IFERROR(IF(COUNT(OFFSET('Data cruda'!$B$111,0,MATCH(C$20,CiudadanosMercados[[#Headers],[Enero]:[Diciembre]],0),33,1))=0,"",SUM(OFFSET('Data cruda'!$B$111,0,MATCH(C$20,CiudadanosMercados[[#Headers],[Enero]:[Diciembre]],0),33,1))),"")</f>
        <v>539000</v>
      </c>
      <c r="D23" s="9">
        <f ca="1">+IFERROR(IF(COUNT(OFFSET('Data cruda'!$B$111,0,MATCH(D$20,CiudadanosMercados[[#Headers],[Enero]:[Diciembre]],0),33,1))=0,"",SUM(OFFSET('Data cruda'!$B$111,0,MATCH(D$20,CiudadanosMercados[[#Headers],[Enero]:[Diciembre]],0),33,1))),"")</f>
        <v>602000</v>
      </c>
      <c r="E23" s="10">
        <f t="shared" ref="E23:E24" ca="1" si="1">+SUM(B23:D23)</f>
        <v>1663200</v>
      </c>
    </row>
    <row r="24" spans="1:5" ht="18.75" thickBot="1" x14ac:dyDescent="0.3">
      <c r="A24" s="11" t="s">
        <v>4</v>
      </c>
      <c r="B24" s="12">
        <f ca="1">+IFERROR(IF(COUNT(OFFSET('Data cruda'!$B$182,0,MATCH(B$20,CiudadanosFerias[[#Headers],[Enero]:[Diciembre]],0),32,1))=0,"",SUM(OFFSET('Data cruda'!$B$182,0,MATCH(B$20,CiudadanosFerias[[#Headers],[Enero]:[Diciembre]],0),32,1))),"")</f>
        <v>70000</v>
      </c>
      <c r="C24" s="12">
        <f ca="1">+IFERROR(IF(COUNT(OFFSET('Data cruda'!$B$182,0,MATCH(C$20,CiudadanosFerias[[#Headers],[Enero]:[Diciembre]],0),32,1))=0,"",SUM(OFFSET('Data cruda'!$B$182,0,MATCH(C$20,CiudadanosFerias[[#Headers],[Enero]:[Diciembre]],0),32,1))),"")</f>
        <v>35000</v>
      </c>
      <c r="D24" s="12">
        <f ca="1">+IFERROR(IF(COUNT(OFFSET('Data cruda'!$B$182,0,MATCH(D$20,CiudadanosFerias[[#Headers],[Enero]:[Diciembre]],0),32,1))=0,"",SUM(OFFSET('Data cruda'!$B$182,0,MATCH(D$20,CiudadanosFerias[[#Headers],[Enero]:[Diciembre]],0),32,1))),"")</f>
        <v>0</v>
      </c>
      <c r="E24" s="13">
        <f t="shared" ca="1" si="1"/>
        <v>105000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5"/>
  <sheetViews>
    <sheetView showGridLines="0" topLeftCell="A19" workbookViewId="0">
      <selection activeCell="C4" sqref="C4:E35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4">
        <v>2024</v>
      </c>
      <c r="B1" s="44"/>
      <c r="C1" s="44"/>
      <c r="D1" s="44"/>
      <c r="E1" s="44"/>
      <c r="F1" s="44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Abril</v>
      </c>
      <c r="D2" s="1" t="str">
        <f>+IF('Data cruda'!$B$1="1er trimestre","Febrero",IF('Data cruda'!$B$1="2do trimestre","Mayo",IF('Data cruda'!$B$1="3er trimestre","Agosto",IF('Data cruda'!$B$1="4to trimestre","Noviembre","-"))))</f>
        <v>Mayo</v>
      </c>
      <c r="E2" s="1" t="str">
        <f>+IF('Data cruda'!$B$1="1er trimestre","Marzo",IF('Data cruda'!$B$1="2do trimestre","Junio",IF('Data cruda'!$B$1="3er trimestre","Septiembre",IF('Data cruda'!$B$1="4to trimestre","Diciembre","-"))))</f>
        <v>Junio</v>
      </c>
      <c r="F2" s="14" t="s">
        <v>1</v>
      </c>
    </row>
    <row r="3" spans="1:6" ht="18" thickBot="1" x14ac:dyDescent="0.3">
      <c r="A3" s="45" t="s">
        <v>10</v>
      </c>
      <c r="B3" s="45"/>
      <c r="C3" s="15">
        <f>+SUM(C4:C35)</f>
        <v>162</v>
      </c>
      <c r="D3" s="15">
        <f t="shared" ref="D3:F3" si="0">+SUM(D4:D35)</f>
        <v>202</v>
      </c>
      <c r="E3" s="15">
        <f t="shared" si="0"/>
        <v>170</v>
      </c>
      <c r="F3" s="15">
        <f t="shared" si="0"/>
        <v>534</v>
      </c>
    </row>
    <row r="4" spans="1:6" ht="17.25" x14ac:dyDescent="0.25">
      <c r="A4" s="16" t="s">
        <v>11</v>
      </c>
      <c r="B4" s="16" t="s">
        <v>12</v>
      </c>
      <c r="C4" s="17">
        <f>+IFERROR(IF(VLOOKUP($A4,CantidadBodegas[],MATCH(C$2,CantidadBodegas[#Headers],0),0)="","",VLOOKUP($A4,CantidadBodegas[],MATCH(C$2,CantidadBodegas[#Headers],0),0)),"")</f>
        <v>42</v>
      </c>
      <c r="D4" s="17">
        <f>+IFERROR(IF(VLOOKUP($A4,CantidadBodegas[],MATCH(D$2,CantidadBodegas[#Headers],0),0)="","",VLOOKUP($A4,CantidadBodegas[],MATCH(D$2,CantidadBodegas[#Headers],0),0)),"")</f>
        <v>66</v>
      </c>
      <c r="E4" s="17">
        <f>+IFERROR(IF(VLOOKUP($A4,CantidadBodegas[],MATCH(E$2,CantidadBodegas[#Headers],0),0)="","",VLOOKUP($A4,CantidadBodegas[],MATCH(E$2,CantidadBodegas[#Headers],0),0)),"")</f>
        <v>36</v>
      </c>
      <c r="F4" s="18">
        <f>+SUM(C4:E4)</f>
        <v>144</v>
      </c>
    </row>
    <row r="5" spans="1:6" ht="17.25" x14ac:dyDescent="0.25">
      <c r="A5" s="16" t="s">
        <v>13</v>
      </c>
      <c r="B5" s="16" t="s">
        <v>12</v>
      </c>
      <c r="C5" s="17">
        <f>+IFERROR(IF(VLOOKUP($A5,CantidadBodegas[],MATCH(C$2,CantidadBodegas[#Headers],0),0)="","",VLOOKUP($A5,CantidadBodegas[],MATCH(C$2,CantidadBodegas[#Headers],0),0)),"")</f>
        <v>36</v>
      </c>
      <c r="D5" s="17">
        <f>+IFERROR(IF(VLOOKUP($A5,CantidadBodegas[],MATCH(D$2,CantidadBodegas[#Headers],0),0)="","",VLOOKUP($A5,CantidadBodegas[],MATCH(D$2,CantidadBodegas[#Headers],0),0)),"")</f>
        <v>66</v>
      </c>
      <c r="E5" s="17">
        <f>+IFERROR(IF(VLOOKUP($A5,CantidadBodegas[],MATCH(E$2,CantidadBodegas[#Headers],0),0)="","",VLOOKUP($A5,CantidadBodegas[],MATCH(E$2,CantidadBodegas[#Headers],0),0)),"")</f>
        <v>44</v>
      </c>
      <c r="F5" s="18">
        <f t="shared" ref="F5:F35" si="1">+SUM(C5:E5)</f>
        <v>146</v>
      </c>
    </row>
    <row r="6" spans="1:6" ht="17.25" x14ac:dyDescent="0.25">
      <c r="A6" s="16" t="s">
        <v>14</v>
      </c>
      <c r="B6" s="16" t="s">
        <v>15</v>
      </c>
      <c r="C6" s="17">
        <f>+IFERROR(IF(VLOOKUP($A6,CantidadBodegas[],MATCH(C$2,CantidadBodegas[#Headers],0),0)="","",VLOOKUP($A6,CantidadBodegas[],MATCH(C$2,CantidadBodegas[#Headers],0),0)),"")</f>
        <v>0</v>
      </c>
      <c r="D6" s="17">
        <f>+IFERROR(IF(VLOOKUP($A6,CantidadBodegas[],MATCH(D$2,CantidadBodegas[#Headers],0),0)="","",VLOOKUP($A6,CantidadBodegas[],MATCH(D$2,CantidadBodegas[#Headers],0),0)),"")</f>
        <v>7</v>
      </c>
      <c r="E6" s="17">
        <f>+IFERROR(IF(VLOOKUP($A6,CantidadBodegas[],MATCH(E$2,CantidadBodegas[#Headers],0),0)="","",VLOOKUP($A6,CantidadBodegas[],MATCH(E$2,CantidadBodegas[#Headers],0),0)),"")</f>
        <v>0</v>
      </c>
      <c r="F6" s="18">
        <f t="shared" si="1"/>
        <v>7</v>
      </c>
    </row>
    <row r="7" spans="1:6" ht="17.25" x14ac:dyDescent="0.25">
      <c r="A7" s="16" t="s">
        <v>16</v>
      </c>
      <c r="B7" s="16" t="s">
        <v>15</v>
      </c>
      <c r="C7" s="17">
        <f>+IFERROR(IF(VLOOKUP($A7,CantidadBodegas[],MATCH(C$2,CantidadBodegas[#Headers],0),0)="","",VLOOKUP($A7,CantidadBodegas[],MATCH(C$2,CantidadBodegas[#Headers],0),0)),"")</f>
        <v>1</v>
      </c>
      <c r="D7" s="17">
        <f>+IFERROR(IF(VLOOKUP($A7,CantidadBodegas[],MATCH(D$2,CantidadBodegas[#Headers],0),0)="","",VLOOKUP($A7,CantidadBodegas[],MATCH(D$2,CantidadBodegas[#Headers],0),0)),"")</f>
        <v>0</v>
      </c>
      <c r="E7" s="17">
        <f>+IFERROR(IF(VLOOKUP($A7,CantidadBodegas[],MATCH(E$2,CantidadBodegas[#Headers],0),0)="","",VLOOKUP($A7,CantidadBodegas[],MATCH(E$2,CantidadBodegas[#Headers],0),0)),"")</f>
        <v>5</v>
      </c>
      <c r="F7" s="18">
        <f t="shared" si="1"/>
        <v>6</v>
      </c>
    </row>
    <row r="8" spans="1:6" ht="17.25" x14ac:dyDescent="0.25">
      <c r="A8" s="16" t="s">
        <v>17</v>
      </c>
      <c r="B8" s="16" t="s">
        <v>15</v>
      </c>
      <c r="C8" s="17">
        <f>+IFERROR(IF(VLOOKUP($A8,CantidadBodegas[],MATCH(C$2,CantidadBodegas[#Headers],0),0)="","",VLOOKUP($A8,CantidadBodegas[],MATCH(C$2,CantidadBodegas[#Headers],0),0)),"")</f>
        <v>15</v>
      </c>
      <c r="D8" s="17">
        <f>+IFERROR(IF(VLOOKUP($A8,CantidadBodegas[],MATCH(D$2,CantidadBodegas[#Headers],0),0)="","",VLOOKUP($A8,CantidadBodegas[],MATCH(D$2,CantidadBodegas[#Headers],0),0)),"")</f>
        <v>5</v>
      </c>
      <c r="E8" s="17">
        <f>+IFERROR(IF(VLOOKUP($A8,CantidadBodegas[],MATCH(E$2,CantidadBodegas[#Headers],0),0)="","",VLOOKUP($A8,CantidadBodegas[],MATCH(E$2,CantidadBodegas[#Headers],0),0)),"")</f>
        <v>8</v>
      </c>
      <c r="F8" s="18">
        <f t="shared" si="1"/>
        <v>28</v>
      </c>
    </row>
    <row r="9" spans="1:6" ht="17.25" x14ac:dyDescent="0.25">
      <c r="A9" s="16" t="s">
        <v>18</v>
      </c>
      <c r="B9" s="16" t="s">
        <v>15</v>
      </c>
      <c r="C9" s="17">
        <f>+IFERROR(IF(VLOOKUP($A9,CantidadBodegas[],MATCH(C$2,CantidadBodegas[#Headers],0),0)="","",VLOOKUP($A9,CantidadBodegas[],MATCH(C$2,CantidadBodegas[#Headers],0),0)),"")</f>
        <v>0</v>
      </c>
      <c r="D9" s="17">
        <f>+IFERROR(IF(VLOOKUP($A9,CantidadBodegas[],MATCH(D$2,CantidadBodegas[#Headers],0),0)="","",VLOOKUP($A9,CantidadBodegas[],MATCH(D$2,CantidadBodegas[#Headers],0),0)),"")</f>
        <v>0</v>
      </c>
      <c r="E9" s="17">
        <f>+IFERROR(IF(VLOOKUP($A9,CantidadBodegas[],MATCH(E$2,CantidadBodegas[#Headers],0),0)="","",VLOOKUP($A9,CantidadBodegas[],MATCH(E$2,CantidadBodegas[#Headers],0),0)),"")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+IFERROR(IF(VLOOKUP($A10,CantidadBodegas[],MATCH(C$2,CantidadBodegas[#Headers],0),0)="","",VLOOKUP($A10,CantidadBodegas[],MATCH(C$2,CantidadBodegas[#Headers],0),0)),"")</f>
        <v>0</v>
      </c>
      <c r="D10" s="17">
        <f>+IFERROR(IF(VLOOKUP($A10,CantidadBodegas[],MATCH(D$2,CantidadBodegas[#Headers],0),0)="","",VLOOKUP($A10,CantidadBodegas[],MATCH(D$2,CantidadBodegas[#Headers],0),0)),"")</f>
        <v>0</v>
      </c>
      <c r="E10" s="17">
        <f>+IFERROR(IF(VLOOKUP($A10,CantidadBodegas[],MATCH(E$2,CantidadBodegas[#Headers],0),0)="","",VLOOKUP($A10,CantidadBodegas[],MATCH(E$2,CantidadBodegas[#Headers],0),0)),"")</f>
        <v>3</v>
      </c>
      <c r="F10" s="18">
        <f t="shared" si="1"/>
        <v>3</v>
      </c>
    </row>
    <row r="11" spans="1:6" ht="17.25" x14ac:dyDescent="0.25">
      <c r="A11" s="16" t="s">
        <v>20</v>
      </c>
      <c r="B11" s="16" t="s">
        <v>15</v>
      </c>
      <c r="C11" s="17">
        <f>+IFERROR(IF(VLOOKUP($A11,CantidadBodegas[],MATCH(C$2,CantidadBodegas[#Headers],0),0)="","",VLOOKUP($A11,CantidadBodegas[],MATCH(C$2,CantidadBodegas[#Headers],0),0)),"")</f>
        <v>1</v>
      </c>
      <c r="D11" s="17">
        <f>+IFERROR(IF(VLOOKUP($A11,CantidadBodegas[],MATCH(D$2,CantidadBodegas[#Headers],0),0)="","",VLOOKUP($A11,CantidadBodegas[],MATCH(D$2,CantidadBodegas[#Headers],0),0)),"")</f>
        <v>7</v>
      </c>
      <c r="E11" s="17">
        <f>+IFERROR(IF(VLOOKUP($A11,CantidadBodegas[],MATCH(E$2,CantidadBodegas[#Headers],0),0)="","",VLOOKUP($A11,CantidadBodegas[],MATCH(E$2,CantidadBodegas[#Headers],0),0)),"")</f>
        <v>0</v>
      </c>
      <c r="F11" s="18">
        <f t="shared" si="1"/>
        <v>8</v>
      </c>
    </row>
    <row r="12" spans="1:6" ht="17.25" x14ac:dyDescent="0.25">
      <c r="A12" s="16" t="s">
        <v>21</v>
      </c>
      <c r="B12" s="16" t="s">
        <v>15</v>
      </c>
      <c r="C12" s="17">
        <f>+IFERROR(IF(VLOOKUP($A12,CantidadBodegas[],MATCH(C$2,CantidadBodegas[#Headers],0),0)="","",VLOOKUP($A12,CantidadBodegas[],MATCH(C$2,CantidadBodegas[#Headers],0),0)),"")</f>
        <v>0</v>
      </c>
      <c r="D12" s="17">
        <f>+IFERROR(IF(VLOOKUP($A12,CantidadBodegas[],MATCH(D$2,CantidadBodegas[#Headers],0),0)="","",VLOOKUP($A12,CantidadBodegas[],MATCH(D$2,CantidadBodegas[#Headers],0),0)),"")</f>
        <v>0</v>
      </c>
      <c r="E12" s="17">
        <f>+IFERROR(IF(VLOOKUP($A12,CantidadBodegas[],MATCH(E$2,CantidadBodegas[#Headers],0),0)="","",VLOOKUP($A12,CantidadBodegas[],MATCH(E$2,CantidadBodegas[#Headers],0),0)),"")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+IFERROR(IF(VLOOKUP($A13,CantidadBodegas[],MATCH(C$2,CantidadBodegas[#Headers],0),0)="","",VLOOKUP($A13,CantidadBodegas[],MATCH(C$2,CantidadBodegas[#Headers],0),0)),"")</f>
        <v>0</v>
      </c>
      <c r="D13" s="17">
        <f>+IFERROR(IF(VLOOKUP($A13,CantidadBodegas[],MATCH(D$2,CantidadBodegas[#Headers],0),0)="","",VLOOKUP($A13,CantidadBodegas[],MATCH(D$2,CantidadBodegas[#Headers],0),0)),"")</f>
        <v>3</v>
      </c>
      <c r="E13" s="17">
        <f>+IFERROR(IF(VLOOKUP($A13,CantidadBodegas[],MATCH(E$2,CantidadBodegas[#Headers],0),0)="","",VLOOKUP($A13,CantidadBodegas[],MATCH(E$2,CantidadBodegas[#Headers],0),0)),"")</f>
        <v>6</v>
      </c>
      <c r="F13" s="18">
        <f t="shared" si="1"/>
        <v>9</v>
      </c>
    </row>
    <row r="14" spans="1:6" ht="17.25" x14ac:dyDescent="0.25">
      <c r="A14" s="16" t="s">
        <v>23</v>
      </c>
      <c r="B14" s="16" t="s">
        <v>15</v>
      </c>
      <c r="C14" s="17">
        <f>+IFERROR(IF(VLOOKUP($A14,CantidadBodegas[],MATCH(C$2,CantidadBodegas[#Headers],0),0)="","",VLOOKUP($A14,CantidadBodegas[],MATCH(C$2,CantidadBodegas[#Headers],0),0)),"")</f>
        <v>0</v>
      </c>
      <c r="D14" s="17">
        <f>+IFERROR(IF(VLOOKUP($A14,CantidadBodegas[],MATCH(D$2,CantidadBodegas[#Headers],0),0)="","",VLOOKUP($A14,CantidadBodegas[],MATCH(D$2,CantidadBodegas[#Headers],0),0)),"")</f>
        <v>0</v>
      </c>
      <c r="E14" s="17">
        <f>+IFERROR(IF(VLOOKUP($A14,CantidadBodegas[],MATCH(E$2,CantidadBodegas[#Headers],0),0)="","",VLOOKUP($A14,CantidadBodegas[],MATCH(E$2,CantidadBodegas[#Headers],0),0)),"")</f>
        <v>8</v>
      </c>
      <c r="F14" s="18">
        <f t="shared" si="1"/>
        <v>8</v>
      </c>
    </row>
    <row r="15" spans="1:6" ht="17.25" x14ac:dyDescent="0.25">
      <c r="A15" s="16" t="s">
        <v>24</v>
      </c>
      <c r="B15" s="16" t="s">
        <v>15</v>
      </c>
      <c r="C15" s="17">
        <f>+IFERROR(IF(VLOOKUP($A15,CantidadBodegas[],MATCH(C$2,CantidadBodegas[#Headers],0),0)="","",VLOOKUP($A15,CantidadBodegas[],MATCH(C$2,CantidadBodegas[#Headers],0),0)),"")</f>
        <v>1</v>
      </c>
      <c r="D15" s="17">
        <f>+IFERROR(IF(VLOOKUP($A15,CantidadBodegas[],MATCH(D$2,CantidadBodegas[#Headers],0),0)="","",VLOOKUP($A15,CantidadBodegas[],MATCH(D$2,CantidadBodegas[#Headers],0),0)),"")</f>
        <v>1</v>
      </c>
      <c r="E15" s="17">
        <f>+IFERROR(IF(VLOOKUP($A15,CantidadBodegas[],MATCH(E$2,CantidadBodegas[#Headers],0),0)="","",VLOOKUP($A15,CantidadBodegas[],MATCH(E$2,CantidadBodegas[#Headers],0),0)),"")</f>
        <v>0</v>
      </c>
      <c r="F15" s="18">
        <f t="shared" si="1"/>
        <v>2</v>
      </c>
    </row>
    <row r="16" spans="1:6" ht="17.25" x14ac:dyDescent="0.25">
      <c r="A16" s="16" t="s">
        <v>25</v>
      </c>
      <c r="B16" s="16" t="s">
        <v>15</v>
      </c>
      <c r="C16" s="17">
        <f>+IFERROR(IF(VLOOKUP($A16,CantidadBodegas[],MATCH(C$2,CantidadBodegas[#Headers],0),0)="","",VLOOKUP($A16,CantidadBodegas[],MATCH(C$2,CantidadBodegas[#Headers],0),0)),"")</f>
        <v>0</v>
      </c>
      <c r="D16" s="17">
        <f>+IFERROR(IF(VLOOKUP($A16,CantidadBodegas[],MATCH(D$2,CantidadBodegas[#Headers],0),0)="","",VLOOKUP($A16,CantidadBodegas[],MATCH(D$2,CantidadBodegas[#Headers],0),0)),"")</f>
        <v>0</v>
      </c>
      <c r="E16" s="17">
        <f>+IFERROR(IF(VLOOKUP($A16,CantidadBodegas[],MATCH(E$2,CantidadBodegas[#Headers],0),0)="","",VLOOKUP($A16,CantidadBodegas[],MATCH(E$2,CantidadBodegas[#Headers],0),0)),"")</f>
        <v>2</v>
      </c>
      <c r="F16" s="18">
        <f t="shared" si="1"/>
        <v>2</v>
      </c>
    </row>
    <row r="17" spans="1:6" ht="17.25" x14ac:dyDescent="0.25">
      <c r="A17" s="16" t="s">
        <v>26</v>
      </c>
      <c r="B17" s="16" t="s">
        <v>15</v>
      </c>
      <c r="C17" s="17">
        <f>+IFERROR(IF(VLOOKUP($A17,CantidadBodegas[],MATCH(C$2,CantidadBodegas[#Headers],0),0)="","",VLOOKUP($A17,CantidadBodegas[],MATCH(C$2,CantidadBodegas[#Headers],0),0)),"")</f>
        <v>2</v>
      </c>
      <c r="D17" s="17">
        <f>+IFERROR(IF(VLOOKUP($A17,CantidadBodegas[],MATCH(D$2,CantidadBodegas[#Headers],0),0)="","",VLOOKUP($A17,CantidadBodegas[],MATCH(D$2,CantidadBodegas[#Headers],0),0)),"")</f>
        <v>0</v>
      </c>
      <c r="E17" s="17">
        <f>+IFERROR(IF(VLOOKUP($A17,CantidadBodegas[],MATCH(E$2,CantidadBodegas[#Headers],0),0)="","",VLOOKUP($A17,CantidadBodegas[],MATCH(E$2,CantidadBodegas[#Headers],0),0)),"")</f>
        <v>9</v>
      </c>
      <c r="F17" s="18">
        <f t="shared" si="1"/>
        <v>11</v>
      </c>
    </row>
    <row r="18" spans="1:6" ht="17.25" x14ac:dyDescent="0.25">
      <c r="A18" s="16" t="s">
        <v>27</v>
      </c>
      <c r="B18" s="16" t="s">
        <v>15</v>
      </c>
      <c r="C18" s="17">
        <f>+IFERROR(IF(VLOOKUP($A18,CantidadBodegas[],MATCH(C$2,CantidadBodegas[#Headers],0),0)="","",VLOOKUP($A18,CantidadBodegas[],MATCH(C$2,CantidadBodegas[#Headers],0),0)),"")</f>
        <v>4</v>
      </c>
      <c r="D18" s="17">
        <f>+IFERROR(IF(VLOOKUP($A18,CantidadBodegas[],MATCH(D$2,CantidadBodegas[#Headers],0),0)="","",VLOOKUP($A18,CantidadBodegas[],MATCH(D$2,CantidadBodegas[#Headers],0),0)),"")</f>
        <v>7</v>
      </c>
      <c r="E18" s="17">
        <f>+IFERROR(IF(VLOOKUP($A18,CantidadBodegas[],MATCH(E$2,CantidadBodegas[#Headers],0),0)="","",VLOOKUP($A18,CantidadBodegas[],MATCH(E$2,CantidadBodegas[#Headers],0),0)),"")</f>
        <v>0</v>
      </c>
      <c r="F18" s="18">
        <f t="shared" si="1"/>
        <v>11</v>
      </c>
    </row>
    <row r="19" spans="1:6" ht="17.25" x14ac:dyDescent="0.25">
      <c r="A19" s="16" t="s">
        <v>28</v>
      </c>
      <c r="B19" s="16" t="s">
        <v>15</v>
      </c>
      <c r="C19" s="17">
        <f>+IFERROR(IF(VLOOKUP($A19,CantidadBodegas[],MATCH(C$2,CantidadBodegas[#Headers],0),0)="","",VLOOKUP($A19,CantidadBodegas[],MATCH(C$2,CantidadBodegas[#Headers],0),0)),"")</f>
        <v>0</v>
      </c>
      <c r="D19" s="17">
        <f>+IFERROR(IF(VLOOKUP($A19,CantidadBodegas[],MATCH(D$2,CantidadBodegas[#Headers],0),0)="","",VLOOKUP($A19,CantidadBodegas[],MATCH(D$2,CantidadBodegas[#Headers],0),0)),"")</f>
        <v>0</v>
      </c>
      <c r="E19" s="17">
        <f>+IFERROR(IF(VLOOKUP($A19,CantidadBodegas[],MATCH(E$2,CantidadBodegas[#Headers],0),0)="","",VLOOKUP($A19,CantidadBodegas[],MATCH(E$2,CantidadBodegas[#Headers],0),0)),"")</f>
        <v>7</v>
      </c>
      <c r="F19" s="18">
        <f t="shared" si="1"/>
        <v>7</v>
      </c>
    </row>
    <row r="20" spans="1:6" ht="17.25" x14ac:dyDescent="0.25">
      <c r="A20" s="16" t="s">
        <v>29</v>
      </c>
      <c r="B20" s="16" t="s">
        <v>30</v>
      </c>
      <c r="C20" s="17">
        <f>+IFERROR(IF(VLOOKUP($A20,CantidadBodegas[],MATCH(C$2,CantidadBodegas[#Headers],0),0)="","",VLOOKUP($A20,CantidadBodegas[],MATCH(C$2,CantidadBodegas[#Headers],0),0)),"")</f>
        <v>10</v>
      </c>
      <c r="D20" s="17">
        <f>+IFERROR(IF(VLOOKUP($A20,CantidadBodegas[],MATCH(D$2,CantidadBodegas[#Headers],0),0)="","",VLOOKUP($A20,CantidadBodegas[],MATCH(D$2,CantidadBodegas[#Headers],0),0)),"")</f>
        <v>3</v>
      </c>
      <c r="E20" s="17">
        <f>+IFERROR(IF(VLOOKUP($A20,CantidadBodegas[],MATCH(E$2,CantidadBodegas[#Headers],0),0)="","",VLOOKUP($A20,CantidadBodegas[],MATCH(E$2,CantidadBodegas[#Headers],0),0)),"")</f>
        <v>9</v>
      </c>
      <c r="F20" s="18">
        <f t="shared" si="1"/>
        <v>22</v>
      </c>
    </row>
    <row r="21" spans="1:6" ht="17.25" x14ac:dyDescent="0.25">
      <c r="A21" s="16" t="s">
        <v>31</v>
      </c>
      <c r="B21" s="16" t="s">
        <v>30</v>
      </c>
      <c r="C21" s="17">
        <f>+IFERROR(IF(VLOOKUP($A21,CantidadBodegas[],MATCH(C$2,CantidadBodegas[#Headers],0),0)="","",VLOOKUP($A21,CantidadBodegas[],MATCH(C$2,CantidadBodegas[#Headers],0),0)),"")</f>
        <v>2</v>
      </c>
      <c r="D21" s="17">
        <f>+IFERROR(IF(VLOOKUP($A21,CantidadBodegas[],MATCH(D$2,CantidadBodegas[#Headers],0),0)="","",VLOOKUP($A21,CantidadBodegas[],MATCH(D$2,CantidadBodegas[#Headers],0),0)),"")</f>
        <v>10</v>
      </c>
      <c r="E21" s="17">
        <f>+IFERROR(IF(VLOOKUP($A21,CantidadBodegas[],MATCH(E$2,CantidadBodegas[#Headers],0),0)="","",VLOOKUP($A21,CantidadBodegas[],MATCH(E$2,CantidadBodegas[#Headers],0),0)),"")</f>
        <v>2</v>
      </c>
      <c r="F21" s="18">
        <f t="shared" si="1"/>
        <v>14</v>
      </c>
    </row>
    <row r="22" spans="1:6" ht="17.25" x14ac:dyDescent="0.25">
      <c r="A22" s="16" t="s">
        <v>32</v>
      </c>
      <c r="B22" s="16" t="s">
        <v>30</v>
      </c>
      <c r="C22" s="17">
        <f>+IFERROR(IF(VLOOKUP($A22,CantidadBodegas[],MATCH(C$2,CantidadBodegas[#Headers],0),0)="","",VLOOKUP($A22,CantidadBodegas[],MATCH(C$2,CantidadBodegas[#Headers],0),0)),"")</f>
        <v>0</v>
      </c>
      <c r="D22" s="17">
        <f>+IFERROR(IF(VLOOKUP($A22,CantidadBodegas[],MATCH(D$2,CantidadBodegas[#Headers],0),0)="","",VLOOKUP($A22,CantidadBodegas[],MATCH(D$2,CantidadBodegas[#Headers],0),0)),"")</f>
        <v>15</v>
      </c>
      <c r="E22" s="17">
        <f>+IFERROR(IF(VLOOKUP($A22,CantidadBodegas[],MATCH(E$2,CantidadBodegas[#Headers],0),0)="","",VLOOKUP($A22,CantidadBodegas[],MATCH(E$2,CantidadBodegas[#Headers],0),0)),"")</f>
        <v>2</v>
      </c>
      <c r="F22" s="18">
        <f t="shared" si="1"/>
        <v>17</v>
      </c>
    </row>
    <row r="23" spans="1:6" ht="17.25" x14ac:dyDescent="0.25">
      <c r="A23" s="16" t="s">
        <v>33</v>
      </c>
      <c r="B23" s="16" t="s">
        <v>30</v>
      </c>
      <c r="C23" s="17">
        <f>+IFERROR(IF(VLOOKUP($A23,CantidadBodegas[],MATCH(C$2,CantidadBodegas[#Headers],0),0)="","",VLOOKUP($A23,CantidadBodegas[],MATCH(C$2,CantidadBodegas[#Headers],0),0)),"")</f>
        <v>3</v>
      </c>
      <c r="D23" s="17">
        <f>+IFERROR(IF(VLOOKUP($A23,CantidadBodegas[],MATCH(D$2,CantidadBodegas[#Headers],0),0)="","",VLOOKUP($A23,CantidadBodegas[],MATCH(D$2,CantidadBodegas[#Headers],0),0)),"")</f>
        <v>0</v>
      </c>
      <c r="E23" s="17">
        <f>+IFERROR(IF(VLOOKUP($A23,CantidadBodegas[],MATCH(E$2,CantidadBodegas[#Headers],0),0)="","",VLOOKUP($A23,CantidadBodegas[],MATCH(E$2,CantidadBodegas[#Headers],0),0)),"")</f>
        <v>5</v>
      </c>
      <c r="F23" s="18">
        <f t="shared" si="1"/>
        <v>8</v>
      </c>
    </row>
    <row r="24" spans="1:6" ht="17.25" x14ac:dyDescent="0.25">
      <c r="A24" s="16" t="s">
        <v>34</v>
      </c>
      <c r="B24" s="16" t="s">
        <v>30</v>
      </c>
      <c r="C24" s="17">
        <f>+IFERROR(IF(VLOOKUP($A24,CantidadBodegas[],MATCH(C$2,CantidadBodegas[#Headers],0),0)="","",VLOOKUP($A24,CantidadBodegas[],MATCH(C$2,CantidadBodegas[#Headers],0),0)),"")</f>
        <v>1</v>
      </c>
      <c r="D24" s="17">
        <f>+IFERROR(IF(VLOOKUP($A24,CantidadBodegas[],MATCH(D$2,CantidadBodegas[#Headers],0),0)="","",VLOOKUP($A24,CantidadBodegas[],MATCH(D$2,CantidadBodegas[#Headers],0),0)),"")</f>
        <v>0</v>
      </c>
      <c r="E24" s="17">
        <f>+IFERROR(IF(VLOOKUP($A24,CantidadBodegas[],MATCH(E$2,CantidadBodegas[#Headers],0),0)="","",VLOOKUP($A24,CantidadBodegas[],MATCH(E$2,CantidadBodegas[#Headers],0),0)),"")</f>
        <v>0</v>
      </c>
      <c r="F24" s="18">
        <f t="shared" si="1"/>
        <v>1</v>
      </c>
    </row>
    <row r="25" spans="1:6" ht="17.25" x14ac:dyDescent="0.25">
      <c r="A25" s="16" t="s">
        <v>35</v>
      </c>
      <c r="B25" s="16" t="s">
        <v>30</v>
      </c>
      <c r="C25" s="17">
        <f>+IFERROR(IF(VLOOKUP($A25,CantidadBodegas[],MATCH(C$2,CantidadBodegas[#Headers],0),0)="","",VLOOKUP($A25,CantidadBodegas[],MATCH(C$2,CantidadBodegas[#Headers],0),0)),"")</f>
        <v>1</v>
      </c>
      <c r="D25" s="17">
        <f>+IFERROR(IF(VLOOKUP($A25,CantidadBodegas[],MATCH(D$2,CantidadBodegas[#Headers],0),0)="","",VLOOKUP($A25,CantidadBodegas[],MATCH(D$2,CantidadBodegas[#Headers],0),0)),"")</f>
        <v>0</v>
      </c>
      <c r="E25" s="17">
        <f>+IFERROR(IF(VLOOKUP($A25,CantidadBodegas[],MATCH(E$2,CantidadBodegas[#Headers],0),0)="","",VLOOKUP($A25,CantidadBodegas[],MATCH(E$2,CantidadBodegas[#Headers],0),0)),"")</f>
        <v>7</v>
      </c>
      <c r="F25" s="18">
        <f t="shared" si="1"/>
        <v>8</v>
      </c>
    </row>
    <row r="26" spans="1:6" ht="17.25" x14ac:dyDescent="0.25">
      <c r="A26" s="16" t="s">
        <v>36</v>
      </c>
      <c r="B26" s="16" t="s">
        <v>30</v>
      </c>
      <c r="C26" s="17">
        <f>+IFERROR(IF(VLOOKUP($A26,CantidadBodegas[],MATCH(C$2,CantidadBodegas[#Headers],0),0)="","",VLOOKUP($A26,CantidadBodegas[],MATCH(C$2,CantidadBodegas[#Headers],0),0)),"")</f>
        <v>6</v>
      </c>
      <c r="D26" s="17">
        <f>+IFERROR(IF(VLOOKUP($A26,CantidadBodegas[],MATCH(D$2,CantidadBodegas[#Headers],0),0)="","",VLOOKUP($A26,CantidadBodegas[],MATCH(D$2,CantidadBodegas[#Headers],0),0)),"")</f>
        <v>0</v>
      </c>
      <c r="E26" s="17">
        <f>+IFERROR(IF(VLOOKUP($A26,CantidadBodegas[],MATCH(E$2,CantidadBodegas[#Headers],0),0)="","",VLOOKUP($A26,CantidadBodegas[],MATCH(E$2,CantidadBodegas[#Headers],0),0)),"")</f>
        <v>0</v>
      </c>
      <c r="F26" s="18">
        <f t="shared" si="1"/>
        <v>6</v>
      </c>
    </row>
    <row r="27" spans="1:6" ht="17.25" x14ac:dyDescent="0.25">
      <c r="A27" s="16" t="s">
        <v>37</v>
      </c>
      <c r="B27" s="16" t="s">
        <v>30</v>
      </c>
      <c r="C27" s="17">
        <f>+IFERROR(IF(VLOOKUP($A27,CantidadBodegas[],MATCH(C$2,CantidadBodegas[#Headers],0),0)="","",VLOOKUP($A27,CantidadBodegas[],MATCH(C$2,CantidadBodegas[#Headers],0),0)),"")</f>
        <v>0</v>
      </c>
      <c r="D27" s="17">
        <f>+IFERROR(IF(VLOOKUP($A27,CantidadBodegas[],MATCH(D$2,CantidadBodegas[#Headers],0),0)="","",VLOOKUP($A27,CantidadBodegas[],MATCH(D$2,CantidadBodegas[#Headers],0),0)),"")</f>
        <v>0</v>
      </c>
      <c r="E27" s="17">
        <f>+IFERROR(IF(VLOOKUP($A27,CantidadBodegas[],MATCH(E$2,CantidadBodegas[#Headers],0),0)="","",VLOOKUP($A27,CantidadBodegas[],MATCH(E$2,CantidadBodegas[#Headers],0),0)),"")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+IFERROR(IF(VLOOKUP($A28,CantidadBodegas[],MATCH(C$2,CantidadBodegas[#Headers],0),0)="","",VLOOKUP($A28,CantidadBodegas[],MATCH(C$2,CantidadBodegas[#Headers],0),0)),"")</f>
        <v>16</v>
      </c>
      <c r="D28" s="17">
        <f>+IFERROR(IF(VLOOKUP($A28,CantidadBodegas[],MATCH(D$2,CantidadBodegas[#Headers],0),0)="","",VLOOKUP($A28,CantidadBodegas[],MATCH(D$2,CantidadBodegas[#Headers],0),0)),"")</f>
        <v>2</v>
      </c>
      <c r="E28" s="17">
        <f>+IFERROR(IF(VLOOKUP($A28,CantidadBodegas[],MATCH(E$2,CantidadBodegas[#Headers],0),0)="","",VLOOKUP($A28,CantidadBodegas[],MATCH(E$2,CantidadBodegas[#Headers],0),0)),"")</f>
        <v>1</v>
      </c>
      <c r="F28" s="18">
        <f t="shared" si="1"/>
        <v>19</v>
      </c>
    </row>
    <row r="29" spans="1:6" ht="17.25" x14ac:dyDescent="0.25">
      <c r="A29" s="16" t="s">
        <v>39</v>
      </c>
      <c r="B29" s="16" t="s">
        <v>30</v>
      </c>
      <c r="C29" s="17">
        <f>+IFERROR(IF(VLOOKUP($A29,CantidadBodegas[],MATCH(C$2,CantidadBodegas[#Headers],0),0)="","",VLOOKUP($A29,CantidadBodegas[],MATCH(C$2,CantidadBodegas[#Headers],0),0)),"")</f>
        <v>0</v>
      </c>
      <c r="D29" s="17">
        <f>+IFERROR(IF(VLOOKUP($A29,CantidadBodegas[],MATCH(D$2,CantidadBodegas[#Headers],0),0)="","",VLOOKUP($A29,CantidadBodegas[],MATCH(D$2,CantidadBodegas[#Headers],0),0)),"")</f>
        <v>0</v>
      </c>
      <c r="E29" s="17">
        <f>+IFERROR(IF(VLOOKUP($A29,CantidadBodegas[],MATCH(E$2,CantidadBodegas[#Headers],0),0)="","",VLOOKUP($A29,CantidadBodegas[],MATCH(E$2,CantidadBodegas[#Headers],0),0)),"")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+IFERROR(IF(VLOOKUP($A30,CantidadBodegas[],MATCH(C$2,CantidadBodegas[#Headers],0),0)="","",VLOOKUP($A30,CantidadBodegas[],MATCH(C$2,CantidadBodegas[#Headers],0),0)),"")</f>
        <v>7</v>
      </c>
      <c r="D30" s="17">
        <f>+IFERROR(IF(VLOOKUP($A30,CantidadBodegas[],MATCH(D$2,CantidadBodegas[#Headers],0),0)="","",VLOOKUP($A30,CantidadBodegas[],MATCH(D$2,CantidadBodegas[#Headers],0),0)),"")</f>
        <v>0</v>
      </c>
      <c r="E30" s="17">
        <f>+IFERROR(IF(VLOOKUP($A30,CantidadBodegas[],MATCH(E$2,CantidadBodegas[#Headers],0),0)="","",VLOOKUP($A30,CantidadBodegas[],MATCH(E$2,CantidadBodegas[#Headers],0),0)),"")</f>
        <v>3</v>
      </c>
      <c r="F30" s="18">
        <f t="shared" si="1"/>
        <v>10</v>
      </c>
    </row>
    <row r="31" spans="1:6" ht="17.25" x14ac:dyDescent="0.25">
      <c r="A31" s="16" t="s">
        <v>42</v>
      </c>
      <c r="B31" s="16" t="s">
        <v>41</v>
      </c>
      <c r="C31" s="17">
        <f>+IFERROR(IF(VLOOKUP($A31,CantidadBodegas[],MATCH(C$2,CantidadBodegas[#Headers],0),0)="","",VLOOKUP($A31,CantidadBodegas[],MATCH(C$2,CantidadBodegas[#Headers],0),0)),"")</f>
        <v>2</v>
      </c>
      <c r="D31" s="17">
        <f>+IFERROR(IF(VLOOKUP($A31,CantidadBodegas[],MATCH(D$2,CantidadBodegas[#Headers],0),0)="","",VLOOKUP($A31,CantidadBodegas[],MATCH(D$2,CantidadBodegas[#Headers],0),0)),"")</f>
        <v>5</v>
      </c>
      <c r="E31" s="17">
        <f>+IFERROR(IF(VLOOKUP($A31,CantidadBodegas[],MATCH(E$2,CantidadBodegas[#Headers],0),0)="","",VLOOKUP($A31,CantidadBodegas[],MATCH(E$2,CantidadBodegas[#Headers],0),0)),"")</f>
        <v>0</v>
      </c>
      <c r="F31" s="18">
        <f t="shared" si="1"/>
        <v>7</v>
      </c>
    </row>
    <row r="32" spans="1:6" ht="17.25" x14ac:dyDescent="0.25">
      <c r="A32" s="16" t="s">
        <v>43</v>
      </c>
      <c r="B32" s="16" t="s">
        <v>41</v>
      </c>
      <c r="C32" s="17">
        <f>+IFERROR(IF(VLOOKUP($A32,CantidadBodegas[],MATCH(C$2,CantidadBodegas[#Headers],0),0)="","",VLOOKUP($A32,CantidadBodegas[],MATCH(C$2,CantidadBodegas[#Headers],0),0)),"")</f>
        <v>0</v>
      </c>
      <c r="D32" s="17">
        <f>+IFERROR(IF(VLOOKUP($A32,CantidadBodegas[],MATCH(D$2,CantidadBodegas[#Headers],0),0)="","",VLOOKUP($A32,CantidadBodegas[],MATCH(D$2,CantidadBodegas[#Headers],0),0)),"")</f>
        <v>0</v>
      </c>
      <c r="E32" s="17">
        <f>+IFERROR(IF(VLOOKUP($A32,CantidadBodegas[],MATCH(E$2,CantidadBodegas[#Headers],0),0)="","",VLOOKUP($A32,CantidadBodegas[],MATCH(E$2,CantidadBodegas[#Headers],0),0)),"")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+IFERROR(IF(VLOOKUP($A33,CantidadBodegas[],MATCH(C$2,CantidadBodegas[#Headers],0),0)="","",VLOOKUP($A33,CantidadBodegas[],MATCH(C$2,CantidadBodegas[#Headers],0),0)),"")</f>
        <v>0</v>
      </c>
      <c r="D33" s="17">
        <f>+IFERROR(IF(VLOOKUP($A33,CantidadBodegas[],MATCH(D$2,CantidadBodegas[#Headers],0),0)="","",VLOOKUP($A33,CantidadBodegas[],MATCH(D$2,CantidadBodegas[#Headers],0),0)),"")</f>
        <v>1</v>
      </c>
      <c r="E33" s="17">
        <f>+IFERROR(IF(VLOOKUP($A33,CantidadBodegas[],MATCH(E$2,CantidadBodegas[#Headers],0),0)="","",VLOOKUP($A33,CantidadBodegas[],MATCH(E$2,CantidadBodegas[#Headers],0),0)),"")</f>
        <v>8</v>
      </c>
      <c r="F33" s="18">
        <f t="shared" si="1"/>
        <v>9</v>
      </c>
    </row>
    <row r="34" spans="1:6" ht="17.25" x14ac:dyDescent="0.25">
      <c r="A34" s="16" t="s">
        <v>45</v>
      </c>
      <c r="B34" s="16" t="s">
        <v>41</v>
      </c>
      <c r="C34" s="17">
        <f>+IFERROR(IF(VLOOKUP($A34,CantidadBodegas[],MATCH(C$2,CantidadBodegas[#Headers],0),0)="","",VLOOKUP($A34,CantidadBodegas[],MATCH(C$2,CantidadBodegas[#Headers],0),0)),"")</f>
        <v>12</v>
      </c>
      <c r="D34" s="17">
        <f>+IFERROR(IF(VLOOKUP($A34,CantidadBodegas[],MATCH(D$2,CantidadBodegas[#Headers],0),0)="","",VLOOKUP($A34,CantidadBodegas[],MATCH(D$2,CantidadBodegas[#Headers],0),0)),"")</f>
        <v>0</v>
      </c>
      <c r="E34" s="17">
        <f>+IFERROR(IF(VLOOKUP($A34,CantidadBodegas[],MATCH(E$2,CantidadBodegas[#Headers],0),0)="","",VLOOKUP($A34,CantidadBodegas[],MATCH(E$2,CantidadBodegas[#Headers],0),0)),"")</f>
        <v>0</v>
      </c>
      <c r="F34" s="18">
        <f t="shared" si="1"/>
        <v>12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+IFERROR(IF(VLOOKUP($A35,CantidadBodegas[],MATCH(C$2,CantidadBodegas[#Headers],0),0)="","",VLOOKUP($A35,CantidadBodegas[],MATCH(C$2,CantidadBodegas[#Headers],0),0)),"")</f>
        <v>0</v>
      </c>
      <c r="D35" s="19">
        <f>+IFERROR(IF(VLOOKUP($A35,CantidadBodegas[],MATCH(D$2,CantidadBodegas[#Headers],0),0)="","",VLOOKUP($A35,CantidadBodegas[],MATCH(D$2,CantidadBodegas[#Headers],0),0)),"")</f>
        <v>4</v>
      </c>
      <c r="E35" s="19">
        <f>+IFERROR(IF(VLOOKUP($A35,CantidadBodegas[],MATCH(E$2,CantidadBodegas[#Headers],0),0)="","",VLOOKUP($A35,CantidadBodegas[],MATCH(E$2,CantidadBodegas[#Headers],0),0)),"")</f>
        <v>5</v>
      </c>
      <c r="F35" s="20">
        <f t="shared" si="1"/>
        <v>9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36"/>
  <sheetViews>
    <sheetView showGridLines="0" topLeftCell="A22" workbookViewId="0">
      <selection activeCell="C4" sqref="C4:E36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4">
        <v>2024</v>
      </c>
      <c r="B1" s="44"/>
      <c r="C1" s="44"/>
      <c r="D1" s="44"/>
      <c r="E1" s="44"/>
      <c r="F1" s="44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Abril</v>
      </c>
      <c r="D2" s="1" t="str">
        <f>+IF('Data cruda'!$B$1="1er trimestre","Febrero",IF('Data cruda'!$B$1="2do trimestre","Mayo",IF('Data cruda'!$B$1="3er trimestre","Agosto",IF('Data cruda'!$B$1="4to trimestre","Noviembre","-"))))</f>
        <v>Mayo</v>
      </c>
      <c r="E2" s="1" t="str">
        <f>+IF('Data cruda'!$B$1="1er trimestre","Marzo",IF('Data cruda'!$B$1="2do trimestre","Junio",IF('Data cruda'!$B$1="3er trimestre","Septiembre",IF('Data cruda'!$B$1="4to trimestre","Diciembre","-"))))</f>
        <v>Junio</v>
      </c>
      <c r="F2" s="14" t="s">
        <v>1</v>
      </c>
    </row>
    <row r="3" spans="1:6" ht="18" thickBot="1" x14ac:dyDescent="0.3">
      <c r="A3" s="45" t="s">
        <v>10</v>
      </c>
      <c r="B3" s="45"/>
      <c r="C3" s="15">
        <f>+SUM(C4:C36)</f>
        <v>373</v>
      </c>
      <c r="D3" s="15">
        <f t="shared" ref="D3:E3" si="0">+SUM(D4:D36)</f>
        <v>385</v>
      </c>
      <c r="E3" s="15">
        <f t="shared" si="0"/>
        <v>430</v>
      </c>
      <c r="F3" s="15">
        <f>+SUM(F4:F36)</f>
        <v>1188</v>
      </c>
    </row>
    <row r="4" spans="1:6" ht="17.25" x14ac:dyDescent="0.25">
      <c r="A4" s="16" t="s">
        <v>11</v>
      </c>
      <c r="B4" s="16" t="s">
        <v>12</v>
      </c>
      <c r="C4" s="17">
        <f>+IFERROR(IF(VLOOKUP($A4,CantidadMercados[],MATCH(C$2,CantidadMercados[#Headers],0),0)="","",VLOOKUP($A4,CantidadMercados[],MATCH(C$2,CantidadMercados[#Headers],0),0)),"")</f>
        <v>0</v>
      </c>
      <c r="D4" s="17">
        <f>+IFERROR(IF(VLOOKUP($A4,CantidadMercados[],MATCH(D$2,CantidadMercados[#Headers],0),0)="","",VLOOKUP($A4,CantidadMercados[],MATCH(D$2,CantidadMercados[#Headers],0),0)),"")</f>
        <v>0</v>
      </c>
      <c r="E4" s="17">
        <f>+IFERROR(IF(VLOOKUP($A4,CantidadMercados[],MATCH(E$2,CantidadMercados[#Headers],0),0)="","",VLOOKUP($A4,CantidadMercados[],MATCH(E$2,CantidadMercados[#Headers],0),0)),"")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+IFERROR(IF(VLOOKUP($A5,CantidadMercados[],MATCH(C$2,CantidadMercados[#Headers],0),0)="","",VLOOKUP($A5,CantidadMercados[],MATCH(C$2,CantidadMercados[#Headers],0),0)),"")</f>
        <v>64</v>
      </c>
      <c r="D5" s="17">
        <f>+IFERROR(IF(VLOOKUP($A5,CantidadMercados[],MATCH(D$2,CantidadMercados[#Headers],0),0)="","",VLOOKUP($A5,CantidadMercados[],MATCH(D$2,CantidadMercados[#Headers],0),0)),"")</f>
        <v>65</v>
      </c>
      <c r="E5" s="17">
        <f>+IFERROR(IF(VLOOKUP($A5,CantidadMercados[],MATCH(E$2,CantidadMercados[#Headers],0),0)="","",VLOOKUP($A5,CantidadMercados[],MATCH(E$2,CantidadMercados[#Headers],0),0)),"")</f>
        <v>73</v>
      </c>
      <c r="F5" s="18">
        <f t="shared" ref="F5:F36" si="1">+SUM(C5:E5)</f>
        <v>202</v>
      </c>
    </row>
    <row r="6" spans="1:6" ht="17.25" x14ac:dyDescent="0.25">
      <c r="A6" s="16" t="s">
        <v>14</v>
      </c>
      <c r="B6" s="16" t="s">
        <v>15</v>
      </c>
      <c r="C6" s="17">
        <f>+IFERROR(IF(VLOOKUP($A6,CantidadMercados[],MATCH(C$2,CantidadMercados[#Headers],0),0)="","",VLOOKUP($A6,CantidadMercados[],MATCH(C$2,CantidadMercados[#Headers],0),0)),"")</f>
        <v>8</v>
      </c>
      <c r="D6" s="17">
        <f>+IFERROR(IF(VLOOKUP($A6,CantidadMercados[],MATCH(D$2,CantidadMercados[#Headers],0),0)="","",VLOOKUP($A6,CantidadMercados[],MATCH(D$2,CantidadMercados[#Headers],0),0)),"")</f>
        <v>8</v>
      </c>
      <c r="E6" s="17">
        <f>+IFERROR(IF(VLOOKUP($A6,CantidadMercados[],MATCH(E$2,CantidadMercados[#Headers],0),0)="","",VLOOKUP($A6,CantidadMercados[],MATCH(E$2,CantidadMercados[#Headers],0),0)),"")</f>
        <v>9</v>
      </c>
      <c r="F6" s="18">
        <f t="shared" si="1"/>
        <v>25</v>
      </c>
    </row>
    <row r="7" spans="1:6" ht="17.25" x14ac:dyDescent="0.25">
      <c r="A7" s="16" t="s">
        <v>16</v>
      </c>
      <c r="B7" s="16" t="s">
        <v>15</v>
      </c>
      <c r="C7" s="17">
        <f>+IFERROR(IF(VLOOKUP($A7,CantidadMercados[],MATCH(C$2,CantidadMercados[#Headers],0),0)="","",VLOOKUP($A7,CantidadMercados[],MATCH(C$2,CantidadMercados[#Headers],0),0)),"")</f>
        <v>20</v>
      </c>
      <c r="D7" s="17">
        <f>+IFERROR(IF(VLOOKUP($A7,CantidadMercados[],MATCH(D$2,CantidadMercados[#Headers],0),0)="","",VLOOKUP($A7,CantidadMercados[],MATCH(D$2,CantidadMercados[#Headers],0),0)),"")</f>
        <v>20</v>
      </c>
      <c r="E7" s="17">
        <f>+IFERROR(IF(VLOOKUP($A7,CantidadMercados[],MATCH(E$2,CantidadMercados[#Headers],0),0)="","",VLOOKUP($A7,CantidadMercados[],MATCH(E$2,CantidadMercados[#Headers],0),0)),"")</f>
        <v>23</v>
      </c>
      <c r="F7" s="18">
        <f t="shared" si="1"/>
        <v>63</v>
      </c>
    </row>
    <row r="8" spans="1:6" ht="17.25" x14ac:dyDescent="0.25">
      <c r="A8" s="16" t="s">
        <v>17</v>
      </c>
      <c r="B8" s="16" t="s">
        <v>15</v>
      </c>
      <c r="C8" s="17">
        <f>+IFERROR(IF(VLOOKUP($A8,CantidadMercados[],MATCH(C$2,CantidadMercados[#Headers],0),0)="","",VLOOKUP($A8,CantidadMercados[],MATCH(C$2,CantidadMercados[#Headers],0),0)),"")</f>
        <v>19</v>
      </c>
      <c r="D8" s="17">
        <f>+IFERROR(IF(VLOOKUP($A8,CantidadMercados[],MATCH(D$2,CantidadMercados[#Headers],0),0)="","",VLOOKUP($A8,CantidadMercados[],MATCH(D$2,CantidadMercados[#Headers],0),0)),"")</f>
        <v>21</v>
      </c>
      <c r="E8" s="17">
        <f>+IFERROR(IF(VLOOKUP($A8,CantidadMercados[],MATCH(E$2,CantidadMercados[#Headers],0),0)="","",VLOOKUP($A8,CantidadMercados[],MATCH(E$2,CantidadMercados[#Headers],0),0)),"")</f>
        <v>23</v>
      </c>
      <c r="F8" s="18">
        <f t="shared" si="1"/>
        <v>63</v>
      </c>
    </row>
    <row r="9" spans="1:6" ht="17.25" x14ac:dyDescent="0.25">
      <c r="A9" s="16" t="s">
        <v>18</v>
      </c>
      <c r="B9" s="16" t="s">
        <v>15</v>
      </c>
      <c r="C9" s="17">
        <f>+IFERROR(IF(VLOOKUP($A9,CantidadMercados[],MATCH(C$2,CantidadMercados[#Headers],0),0)="","",VLOOKUP($A9,CantidadMercados[],MATCH(C$2,CantidadMercados[#Headers],0),0)),"")</f>
        <v>4</v>
      </c>
      <c r="D9" s="17">
        <f>+IFERROR(IF(VLOOKUP($A9,CantidadMercados[],MATCH(D$2,CantidadMercados[#Headers],0),0)="","",VLOOKUP($A9,CantidadMercados[],MATCH(D$2,CantidadMercados[#Headers],0),0)),"")</f>
        <v>4</v>
      </c>
      <c r="E9" s="17">
        <f>+IFERROR(IF(VLOOKUP($A9,CantidadMercados[],MATCH(E$2,CantidadMercados[#Headers],0),0)="","",VLOOKUP($A9,CantidadMercados[],MATCH(E$2,CantidadMercados[#Headers],0),0)),"")</f>
        <v>5</v>
      </c>
      <c r="F9" s="18">
        <f t="shared" si="1"/>
        <v>13</v>
      </c>
    </row>
    <row r="10" spans="1:6" ht="17.25" x14ac:dyDescent="0.25">
      <c r="A10" s="16" t="s">
        <v>19</v>
      </c>
      <c r="B10" s="16" t="s">
        <v>15</v>
      </c>
      <c r="C10" s="17">
        <f>+IFERROR(IF(VLOOKUP($A10,CantidadMercados[],MATCH(C$2,CantidadMercados[#Headers],0),0)="","",VLOOKUP($A10,CantidadMercados[],MATCH(C$2,CantidadMercados[#Headers],0),0)),"")</f>
        <v>12</v>
      </c>
      <c r="D10" s="17">
        <f>+IFERROR(IF(VLOOKUP($A10,CantidadMercados[],MATCH(D$2,CantidadMercados[#Headers],0),0)="","",VLOOKUP($A10,CantidadMercados[],MATCH(D$2,CantidadMercados[#Headers],0),0)),"")</f>
        <v>12</v>
      </c>
      <c r="E10" s="17">
        <f>+IFERROR(IF(VLOOKUP($A10,CantidadMercados[],MATCH(E$2,CantidadMercados[#Headers],0),0)="","",VLOOKUP($A10,CantidadMercados[],MATCH(E$2,CantidadMercados[#Headers],0),0)),"")</f>
        <v>14</v>
      </c>
      <c r="F10" s="18">
        <f t="shared" si="1"/>
        <v>38</v>
      </c>
    </row>
    <row r="11" spans="1:6" ht="17.25" x14ac:dyDescent="0.25">
      <c r="A11" s="16" t="s">
        <v>20</v>
      </c>
      <c r="B11" s="16" t="s">
        <v>15</v>
      </c>
      <c r="C11" s="17">
        <f>+IFERROR(IF(VLOOKUP($A11,CantidadMercados[],MATCH(C$2,CantidadMercados[#Headers],0),0)="","",VLOOKUP($A11,CantidadMercados[],MATCH(C$2,CantidadMercados[#Headers],0),0)),"")</f>
        <v>8</v>
      </c>
      <c r="D11" s="17">
        <f>+IFERROR(IF(VLOOKUP($A11,CantidadMercados[],MATCH(D$2,CantidadMercados[#Headers],0),0)="","",VLOOKUP($A11,CantidadMercados[],MATCH(D$2,CantidadMercados[#Headers],0),0)),"")</f>
        <v>9</v>
      </c>
      <c r="E11" s="17">
        <f>+IFERROR(IF(VLOOKUP($A11,CantidadMercados[],MATCH(E$2,CantidadMercados[#Headers],0),0)="","",VLOOKUP($A11,CantidadMercados[],MATCH(E$2,CantidadMercados[#Headers],0),0)),"")</f>
        <v>9</v>
      </c>
      <c r="F11" s="18">
        <f t="shared" si="1"/>
        <v>26</v>
      </c>
    </row>
    <row r="12" spans="1:6" ht="17.25" x14ac:dyDescent="0.25">
      <c r="A12" s="16" t="s">
        <v>21</v>
      </c>
      <c r="B12" s="16" t="s">
        <v>15</v>
      </c>
      <c r="C12" s="17">
        <f>+IFERROR(IF(VLOOKUP($A12,CantidadMercados[],MATCH(C$2,CantidadMercados[#Headers],0),0)="","",VLOOKUP($A12,CantidadMercados[],MATCH(C$2,CantidadMercados[#Headers],0),0)),"")</f>
        <v>4</v>
      </c>
      <c r="D12" s="17">
        <f>+IFERROR(IF(VLOOKUP($A12,CantidadMercados[],MATCH(D$2,CantidadMercados[#Headers],0),0)="","",VLOOKUP($A12,CantidadMercados[],MATCH(D$2,CantidadMercados[#Headers],0),0)),"")</f>
        <v>4</v>
      </c>
      <c r="E12" s="17">
        <f>+IFERROR(IF(VLOOKUP($A12,CantidadMercados[],MATCH(E$2,CantidadMercados[#Headers],0),0)="","",VLOOKUP($A12,CantidadMercados[],MATCH(E$2,CantidadMercados[#Headers],0),0)),"")</f>
        <v>5</v>
      </c>
      <c r="F12" s="18">
        <f t="shared" si="1"/>
        <v>13</v>
      </c>
    </row>
    <row r="13" spans="1:6" ht="17.25" x14ac:dyDescent="0.25">
      <c r="A13" s="16" t="s">
        <v>22</v>
      </c>
      <c r="B13" s="16" t="s">
        <v>15</v>
      </c>
      <c r="C13" s="17">
        <f>+IFERROR(IF(VLOOKUP($A13,CantidadMercados[],MATCH(C$2,CantidadMercados[#Headers],0),0)="","",VLOOKUP($A13,CantidadMercados[],MATCH(C$2,CantidadMercados[#Headers],0),0)),"")</f>
        <v>8</v>
      </c>
      <c r="D13" s="17">
        <f>+IFERROR(IF(VLOOKUP($A13,CantidadMercados[],MATCH(D$2,CantidadMercados[#Headers],0),0)="","",VLOOKUP($A13,CantidadMercados[],MATCH(D$2,CantidadMercados[#Headers],0),0)),"")</f>
        <v>9</v>
      </c>
      <c r="E13" s="17">
        <f>+IFERROR(IF(VLOOKUP($A13,CantidadMercados[],MATCH(E$2,CantidadMercados[#Headers],0),0)="","",VLOOKUP($A13,CantidadMercados[],MATCH(E$2,CantidadMercados[#Headers],0),0)),"")</f>
        <v>9</v>
      </c>
      <c r="F13" s="18">
        <f t="shared" si="1"/>
        <v>26</v>
      </c>
    </row>
    <row r="14" spans="1:6" ht="17.25" x14ac:dyDescent="0.25">
      <c r="A14" s="16" t="s">
        <v>23</v>
      </c>
      <c r="B14" s="16" t="s">
        <v>15</v>
      </c>
      <c r="C14" s="17">
        <f>+IFERROR(IF(VLOOKUP($A14,CantidadMercados[],MATCH(C$2,CantidadMercados[#Headers],0),0)="","",VLOOKUP($A14,CantidadMercados[],MATCH(C$2,CantidadMercados[#Headers],0),0)),"")</f>
        <v>16</v>
      </c>
      <c r="D14" s="17">
        <f>+IFERROR(IF(VLOOKUP($A14,CantidadMercados[],MATCH(D$2,CantidadMercados[#Headers],0),0)="","",VLOOKUP($A14,CantidadMercados[],MATCH(D$2,CantidadMercados[#Headers],0),0)),"")</f>
        <v>16</v>
      </c>
      <c r="E14" s="17">
        <f>+IFERROR(IF(VLOOKUP($A14,CantidadMercados[],MATCH(E$2,CantidadMercados[#Headers],0),0)="","",VLOOKUP($A14,CantidadMercados[],MATCH(E$2,CantidadMercados[#Headers],0),0)),"")</f>
        <v>18</v>
      </c>
      <c r="F14" s="18">
        <f t="shared" si="1"/>
        <v>50</v>
      </c>
    </row>
    <row r="15" spans="1:6" ht="17.25" x14ac:dyDescent="0.25">
      <c r="A15" s="16" t="s">
        <v>24</v>
      </c>
      <c r="B15" s="16" t="s">
        <v>15</v>
      </c>
      <c r="C15" s="17">
        <f>+IFERROR(IF(VLOOKUP($A15,CantidadMercados[],MATCH(C$2,CantidadMercados[#Headers],0),0)="","",VLOOKUP($A15,CantidadMercados[],MATCH(C$2,CantidadMercados[#Headers],0),0)),"")</f>
        <v>8</v>
      </c>
      <c r="D15" s="17">
        <f>+IFERROR(IF(VLOOKUP($A15,CantidadMercados[],MATCH(D$2,CantidadMercados[#Headers],0),0)="","",VLOOKUP($A15,CantidadMercados[],MATCH(D$2,CantidadMercados[#Headers],0),0)),"")</f>
        <v>8</v>
      </c>
      <c r="E15" s="17">
        <f>+IFERROR(IF(VLOOKUP($A15,CantidadMercados[],MATCH(E$2,CantidadMercados[#Headers],0),0)="","",VLOOKUP($A15,CantidadMercados[],MATCH(E$2,CantidadMercados[#Headers],0),0)),"")</f>
        <v>9</v>
      </c>
      <c r="F15" s="18">
        <f t="shared" si="1"/>
        <v>25</v>
      </c>
    </row>
    <row r="16" spans="1:6" ht="17.25" x14ac:dyDescent="0.25">
      <c r="A16" s="16" t="s">
        <v>25</v>
      </c>
      <c r="B16" s="16" t="s">
        <v>15</v>
      </c>
      <c r="C16" s="17">
        <f>+IFERROR(IF(VLOOKUP($A16,CantidadMercados[],MATCH(C$2,CantidadMercados[#Headers],0),0)="","",VLOOKUP($A16,CantidadMercados[],MATCH(C$2,CantidadMercados[#Headers],0),0)),"")</f>
        <v>4</v>
      </c>
      <c r="D16" s="17">
        <f>+IFERROR(IF(VLOOKUP($A16,CantidadMercados[],MATCH(D$2,CantidadMercados[#Headers],0),0)="","",VLOOKUP($A16,CantidadMercados[],MATCH(D$2,CantidadMercados[#Headers],0),0)),"")</f>
        <v>5</v>
      </c>
      <c r="E16" s="17">
        <f>+IFERROR(IF(VLOOKUP($A16,CantidadMercados[],MATCH(E$2,CantidadMercados[#Headers],0),0)="","",VLOOKUP($A16,CantidadMercados[],MATCH(E$2,CantidadMercados[#Headers],0),0)),"")</f>
        <v>4</v>
      </c>
      <c r="F16" s="18">
        <f t="shared" si="1"/>
        <v>13</v>
      </c>
    </row>
    <row r="17" spans="1:6" ht="17.25" x14ac:dyDescent="0.25">
      <c r="A17" s="16" t="s">
        <v>26</v>
      </c>
      <c r="B17" s="16" t="s">
        <v>15</v>
      </c>
      <c r="C17" s="17">
        <f>+IFERROR(IF(VLOOKUP($A17,CantidadMercados[],MATCH(C$2,CantidadMercados[#Headers],0),0)="","",VLOOKUP($A17,CantidadMercados[],MATCH(C$2,CantidadMercados[#Headers],0),0)),"")</f>
        <v>4</v>
      </c>
      <c r="D17" s="17">
        <f>+IFERROR(IF(VLOOKUP($A17,CantidadMercados[],MATCH(D$2,CantidadMercados[#Headers],0),0)="","",VLOOKUP($A17,CantidadMercados[],MATCH(D$2,CantidadMercados[#Headers],0),0)),"")</f>
        <v>3</v>
      </c>
      <c r="E17" s="17">
        <f>+IFERROR(IF(VLOOKUP($A17,CantidadMercados[],MATCH(E$2,CantidadMercados[#Headers],0),0)="","",VLOOKUP($A17,CantidadMercados[],MATCH(E$2,CantidadMercados[#Headers],0),0)),"")</f>
        <v>5</v>
      </c>
      <c r="F17" s="18">
        <f t="shared" si="1"/>
        <v>12</v>
      </c>
    </row>
    <row r="18" spans="1:6" ht="17.25" x14ac:dyDescent="0.25">
      <c r="A18" s="16" t="s">
        <v>27</v>
      </c>
      <c r="B18" s="16" t="s">
        <v>15</v>
      </c>
      <c r="C18" s="17">
        <f>+IFERROR(IF(VLOOKUP($A18,CantidadMercados[],MATCH(C$2,CantidadMercados[#Headers],0),0)="","",VLOOKUP($A18,CantidadMercados[],MATCH(C$2,CantidadMercados[#Headers],0),0)),"")</f>
        <v>4</v>
      </c>
      <c r="D18" s="17">
        <f>+IFERROR(IF(VLOOKUP($A18,CantidadMercados[],MATCH(D$2,CantidadMercados[#Headers],0),0)="","",VLOOKUP($A18,CantidadMercados[],MATCH(D$2,CantidadMercados[#Headers],0),0)),"")</f>
        <v>6</v>
      </c>
      <c r="E18" s="17">
        <f>+IFERROR(IF(VLOOKUP($A18,CantidadMercados[],MATCH(E$2,CantidadMercados[#Headers],0),0)="","",VLOOKUP($A18,CantidadMercados[],MATCH(E$2,CantidadMercados[#Headers],0),0)),"")</f>
        <v>5</v>
      </c>
      <c r="F18" s="18">
        <f t="shared" si="1"/>
        <v>15</v>
      </c>
    </row>
    <row r="19" spans="1:6" ht="17.25" x14ac:dyDescent="0.25">
      <c r="A19" s="16" t="s">
        <v>28</v>
      </c>
      <c r="B19" s="16" t="s">
        <v>15</v>
      </c>
      <c r="C19" s="17">
        <f>+IFERROR(IF(VLOOKUP($A19,CantidadMercados[],MATCH(C$2,CantidadMercados[#Headers],0),0)="","",VLOOKUP($A19,CantidadMercados[],MATCH(C$2,CantidadMercados[#Headers],0),0)),"")</f>
        <v>4</v>
      </c>
      <c r="D19" s="17">
        <f>+IFERROR(IF(VLOOKUP($A19,CantidadMercados[],MATCH(D$2,CantidadMercados[#Headers],0),0)="","",VLOOKUP($A19,CantidadMercados[],MATCH(D$2,CantidadMercados[#Headers],0),0)),"")</f>
        <v>4</v>
      </c>
      <c r="E19" s="17">
        <f>+IFERROR(IF(VLOOKUP($A19,CantidadMercados[],MATCH(E$2,CantidadMercados[#Headers],0),0)="","",VLOOKUP($A19,CantidadMercados[],MATCH(E$2,CantidadMercados[#Headers],0),0)),"")</f>
        <v>5</v>
      </c>
      <c r="F19" s="18">
        <f t="shared" si="1"/>
        <v>13</v>
      </c>
    </row>
    <row r="20" spans="1:6" ht="17.25" x14ac:dyDescent="0.25">
      <c r="A20" s="16" t="s">
        <v>29</v>
      </c>
      <c r="B20" s="16" t="s">
        <v>30</v>
      </c>
      <c r="C20" s="17">
        <f>+IFERROR(IF(VLOOKUP($A20,CantidadMercados[],MATCH(C$2,CantidadMercados[#Headers],0),0)="","",VLOOKUP($A20,CantidadMercados[],MATCH(C$2,CantidadMercados[#Headers],0),0)),"")</f>
        <v>28</v>
      </c>
      <c r="D20" s="17">
        <f>+IFERROR(IF(VLOOKUP($A20,CantidadMercados[],MATCH(D$2,CantidadMercados[#Headers],0),0)="","",VLOOKUP($A20,CantidadMercados[],MATCH(D$2,CantidadMercados[#Headers],0),0)),"")</f>
        <v>30</v>
      </c>
      <c r="E20" s="17">
        <f>+IFERROR(IF(VLOOKUP($A20,CantidadMercados[],MATCH(E$2,CantidadMercados[#Headers],0),0)="","",VLOOKUP($A20,CantidadMercados[],MATCH(E$2,CantidadMercados[#Headers],0),0)),"")</f>
        <v>32</v>
      </c>
      <c r="F20" s="18">
        <f t="shared" si="1"/>
        <v>90</v>
      </c>
    </row>
    <row r="21" spans="1:6" ht="17.25" x14ac:dyDescent="0.25">
      <c r="A21" s="16" t="s">
        <v>31</v>
      </c>
      <c r="B21" s="16" t="s">
        <v>30</v>
      </c>
      <c r="C21" s="17">
        <f>+IFERROR(IF(VLOOKUP($A21,CantidadMercados[],MATCH(C$2,CantidadMercados[#Headers],0),0)="","",VLOOKUP($A21,CantidadMercados[],MATCH(C$2,CantidadMercados[#Headers],0),0)),"")</f>
        <v>10</v>
      </c>
      <c r="D21" s="17">
        <f>+IFERROR(IF(VLOOKUP($A21,CantidadMercados[],MATCH(D$2,CantidadMercados[#Headers],0),0)="","",VLOOKUP($A21,CantidadMercados[],MATCH(D$2,CantidadMercados[#Headers],0),0)),"")</f>
        <v>11</v>
      </c>
      <c r="E21" s="17">
        <f>+IFERROR(IF(VLOOKUP($A21,CantidadMercados[],MATCH(E$2,CantidadMercados[#Headers],0),0)="","",VLOOKUP($A21,CantidadMercados[],MATCH(E$2,CantidadMercados[#Headers],0),0)),"")</f>
        <v>11</v>
      </c>
      <c r="F21" s="18">
        <f t="shared" si="1"/>
        <v>32</v>
      </c>
    </row>
    <row r="22" spans="1:6" ht="17.25" x14ac:dyDescent="0.25">
      <c r="A22" s="16" t="s">
        <v>32</v>
      </c>
      <c r="B22" s="16" t="s">
        <v>30</v>
      </c>
      <c r="C22" s="17">
        <f>+IFERROR(IF(VLOOKUP($A22,CantidadMercados[],MATCH(C$2,CantidadMercados[#Headers],0),0)="","",VLOOKUP($A22,CantidadMercados[],MATCH(C$2,CantidadMercados[#Headers],0),0)),"")</f>
        <v>12</v>
      </c>
      <c r="D22" s="17">
        <f>+IFERROR(IF(VLOOKUP($A22,CantidadMercados[],MATCH(D$2,CantidadMercados[#Headers],0),0)="","",VLOOKUP($A22,CantidadMercados[],MATCH(D$2,CantidadMercados[#Headers],0),0)),"")</f>
        <v>12</v>
      </c>
      <c r="E22" s="17">
        <f>+IFERROR(IF(VLOOKUP($A22,CantidadMercados[],MATCH(E$2,CantidadMercados[#Headers],0),0)="","",VLOOKUP($A22,CantidadMercados[],MATCH(E$2,CantidadMercados[#Headers],0),0)),"")</f>
        <v>14</v>
      </c>
      <c r="F22" s="18">
        <f t="shared" si="1"/>
        <v>38</v>
      </c>
    </row>
    <row r="23" spans="1:6" ht="17.25" x14ac:dyDescent="0.25">
      <c r="A23" s="16" t="s">
        <v>33</v>
      </c>
      <c r="B23" s="16" t="s">
        <v>30</v>
      </c>
      <c r="C23" s="17">
        <f>+IFERROR(IF(VLOOKUP($A23,CantidadMercados[],MATCH(C$2,CantidadMercados[#Headers],0),0)="","",VLOOKUP($A23,CantidadMercados[],MATCH(C$2,CantidadMercados[#Headers],0),0)),"")</f>
        <v>8</v>
      </c>
      <c r="D23" s="17">
        <f>+IFERROR(IF(VLOOKUP($A23,CantidadMercados[],MATCH(D$2,CantidadMercados[#Headers],0),0)="","",VLOOKUP($A23,CantidadMercados[],MATCH(D$2,CantidadMercados[#Headers],0),0)),"")</f>
        <v>9</v>
      </c>
      <c r="E23" s="17">
        <f>+IFERROR(IF(VLOOKUP($A23,CantidadMercados[],MATCH(E$2,CantidadMercados[#Headers],0),0)="","",VLOOKUP($A23,CantidadMercados[],MATCH(E$2,CantidadMercados[#Headers],0),0)),"")</f>
        <v>9</v>
      </c>
      <c r="F23" s="18">
        <f t="shared" si="1"/>
        <v>26</v>
      </c>
    </row>
    <row r="24" spans="1:6" ht="17.25" x14ac:dyDescent="0.25">
      <c r="A24" s="16" t="s">
        <v>34</v>
      </c>
      <c r="B24" s="16" t="s">
        <v>30</v>
      </c>
      <c r="C24" s="17">
        <f>+IFERROR(IF(VLOOKUP($A24,CantidadMercados[],MATCH(C$2,CantidadMercados[#Headers],0),0)="","",VLOOKUP($A24,CantidadMercados[],MATCH(C$2,CantidadMercados[#Headers],0),0)),"")</f>
        <v>8</v>
      </c>
      <c r="D24" s="17">
        <f>+IFERROR(IF(VLOOKUP($A24,CantidadMercados[],MATCH(D$2,CantidadMercados[#Headers],0),0)="","",VLOOKUP($A24,CantidadMercados[],MATCH(D$2,CantidadMercados[#Headers],0),0)),"")</f>
        <v>8</v>
      </c>
      <c r="E24" s="17">
        <f>+IFERROR(IF(VLOOKUP($A24,CantidadMercados[],MATCH(E$2,CantidadMercados[#Headers],0),0)="","",VLOOKUP($A24,CantidadMercados[],MATCH(E$2,CantidadMercados[#Headers],0),0)),"")</f>
        <v>9</v>
      </c>
      <c r="F24" s="18">
        <f t="shared" si="1"/>
        <v>25</v>
      </c>
    </row>
    <row r="25" spans="1:6" ht="17.25" x14ac:dyDescent="0.25">
      <c r="A25" s="16" t="s">
        <v>35</v>
      </c>
      <c r="B25" s="16" t="s">
        <v>30</v>
      </c>
      <c r="C25" s="17">
        <f>+IFERROR(IF(VLOOKUP($A25,CantidadMercados[],MATCH(C$2,CantidadMercados[#Headers],0),0)="","",VLOOKUP($A25,CantidadMercados[],MATCH(C$2,CantidadMercados[#Headers],0),0)),"")</f>
        <v>4</v>
      </c>
      <c r="D25" s="17">
        <f>+IFERROR(IF(VLOOKUP($A25,CantidadMercados[],MATCH(D$2,CantidadMercados[#Headers],0),0)="","",VLOOKUP($A25,CantidadMercados[],MATCH(D$2,CantidadMercados[#Headers],0),0)),"")</f>
        <v>4</v>
      </c>
      <c r="E25" s="17">
        <f>+IFERROR(IF(VLOOKUP($A25,CantidadMercados[],MATCH(E$2,CantidadMercados[#Headers],0),0)="","",VLOOKUP($A25,CantidadMercados[],MATCH(E$2,CantidadMercados[#Headers],0),0)),"")</f>
        <v>5</v>
      </c>
      <c r="F25" s="18">
        <f t="shared" si="1"/>
        <v>13</v>
      </c>
    </row>
    <row r="26" spans="1:6" ht="17.25" x14ac:dyDescent="0.25">
      <c r="A26" s="16" t="s">
        <v>36</v>
      </c>
      <c r="B26" s="16" t="s">
        <v>30</v>
      </c>
      <c r="C26" s="17">
        <f>+IFERROR(IF(VLOOKUP($A26,CantidadMercados[],MATCH(C$2,CantidadMercados[#Headers],0),0)="","",VLOOKUP($A26,CantidadMercados[],MATCH(C$2,CantidadMercados[#Headers],0),0)),"")</f>
        <v>4</v>
      </c>
      <c r="D26" s="17">
        <f>+IFERROR(IF(VLOOKUP($A26,CantidadMercados[],MATCH(D$2,CantidadMercados[#Headers],0),0)="","",VLOOKUP($A26,CantidadMercados[],MATCH(D$2,CantidadMercados[#Headers],0),0)),"")</f>
        <v>4</v>
      </c>
      <c r="E26" s="17">
        <f>+IFERROR(IF(VLOOKUP($A26,CantidadMercados[],MATCH(E$2,CantidadMercados[#Headers],0),0)="","",VLOOKUP($A26,CantidadMercados[],MATCH(E$2,CantidadMercados[#Headers],0),0)),"")</f>
        <v>5</v>
      </c>
      <c r="F26" s="18">
        <f t="shared" si="1"/>
        <v>13</v>
      </c>
    </row>
    <row r="27" spans="1:6" ht="17.25" x14ac:dyDescent="0.25">
      <c r="A27" s="16" t="s">
        <v>37</v>
      </c>
      <c r="B27" s="16" t="s">
        <v>30</v>
      </c>
      <c r="C27" s="17">
        <f>+IFERROR(IF(VLOOKUP($A27,CantidadMercados[],MATCH(C$2,CantidadMercados[#Headers],0),0)="","",VLOOKUP($A27,CantidadMercados[],MATCH(C$2,CantidadMercados[#Headers],0),0)),"")</f>
        <v>4</v>
      </c>
      <c r="D27" s="17">
        <f>+IFERROR(IF(VLOOKUP($A27,CantidadMercados[],MATCH(D$2,CantidadMercados[#Headers],0),0)="","",VLOOKUP($A27,CantidadMercados[],MATCH(D$2,CantidadMercados[#Headers],0),0)),"")</f>
        <v>3</v>
      </c>
      <c r="E27" s="17">
        <f>+IFERROR(IF(VLOOKUP($A27,CantidadMercados[],MATCH(E$2,CantidadMercados[#Headers],0),0)="","",VLOOKUP($A27,CantidadMercados[],MATCH(E$2,CantidadMercados[#Headers],0),0)),"")</f>
        <v>5</v>
      </c>
      <c r="F27" s="18">
        <f t="shared" si="1"/>
        <v>12</v>
      </c>
    </row>
    <row r="28" spans="1:6" ht="17.25" x14ac:dyDescent="0.25">
      <c r="A28" s="16" t="s">
        <v>38</v>
      </c>
      <c r="B28" s="16" t="s">
        <v>30</v>
      </c>
      <c r="C28" s="17">
        <f>+IFERROR(IF(VLOOKUP($A28,CantidadMercados[],MATCH(C$2,CantidadMercados[#Headers],0),0)="","",VLOOKUP($A28,CantidadMercados[],MATCH(C$2,CantidadMercados[#Headers],0),0)),"")</f>
        <v>20</v>
      </c>
      <c r="D28" s="17">
        <f>+IFERROR(IF(VLOOKUP($A28,CantidadMercados[],MATCH(D$2,CantidadMercados[#Headers],0),0)="","",VLOOKUP($A28,CantidadMercados[],MATCH(D$2,CantidadMercados[#Headers],0),0)),"")</f>
        <v>20</v>
      </c>
      <c r="E28" s="17">
        <f>+IFERROR(IF(VLOOKUP($A28,CantidadMercados[],MATCH(E$2,CantidadMercados[#Headers],0),0)="","",VLOOKUP($A28,CantidadMercados[],MATCH(E$2,CantidadMercados[#Headers],0),0)),"")</f>
        <v>23</v>
      </c>
      <c r="F28" s="18">
        <f t="shared" si="1"/>
        <v>63</v>
      </c>
    </row>
    <row r="29" spans="1:6" ht="17.25" x14ac:dyDescent="0.25">
      <c r="A29" s="16" t="s">
        <v>39</v>
      </c>
      <c r="B29" s="16" t="s">
        <v>30</v>
      </c>
      <c r="C29" s="17">
        <f>+IFERROR(IF(VLOOKUP($A29,CantidadMercados[],MATCH(C$2,CantidadMercados[#Headers],0),0)="","",VLOOKUP($A29,CantidadMercados[],MATCH(C$2,CantidadMercados[#Headers],0),0)),"")</f>
        <v>4</v>
      </c>
      <c r="D29" s="17">
        <f>+IFERROR(IF(VLOOKUP($A29,CantidadMercados[],MATCH(D$2,CantidadMercados[#Headers],0),0)="","",VLOOKUP($A29,CantidadMercados[],MATCH(D$2,CantidadMercados[#Headers],0),0)),"")</f>
        <v>4</v>
      </c>
      <c r="E29" s="17">
        <f>+IFERROR(IF(VLOOKUP($A29,CantidadMercados[],MATCH(E$2,CantidadMercados[#Headers],0),0)="","",VLOOKUP($A29,CantidadMercados[],MATCH(E$2,CantidadMercados[#Headers],0),0)),"")</f>
        <v>5</v>
      </c>
      <c r="F29" s="18">
        <f t="shared" si="1"/>
        <v>13</v>
      </c>
    </row>
    <row r="30" spans="1:6" ht="17.25" x14ac:dyDescent="0.25">
      <c r="A30" s="16" t="s">
        <v>40</v>
      </c>
      <c r="B30" s="16" t="s">
        <v>41</v>
      </c>
      <c r="C30" s="17">
        <f>+IFERROR(IF(VLOOKUP($A30,CantidadMercados[],MATCH(C$2,CantidadMercados[#Headers],0),0)="","",VLOOKUP($A30,CantidadMercados[],MATCH(C$2,CantidadMercados[#Headers],0),0)),"")</f>
        <v>15</v>
      </c>
      <c r="D30" s="17">
        <f>+IFERROR(IF(VLOOKUP($A30,CantidadMercados[],MATCH(D$2,CantidadMercados[#Headers],0),0)="","",VLOOKUP($A30,CantidadMercados[],MATCH(D$2,CantidadMercados[#Headers],0),0)),"")</f>
        <v>16</v>
      </c>
      <c r="E30" s="17">
        <f>+IFERROR(IF(VLOOKUP($A30,CantidadMercados[],MATCH(E$2,CantidadMercados[#Headers],0),0)="","",VLOOKUP($A30,CantidadMercados[],MATCH(E$2,CantidadMercados[#Headers],0),0)),"")</f>
        <v>18</v>
      </c>
      <c r="F30" s="18">
        <f t="shared" si="1"/>
        <v>49</v>
      </c>
    </row>
    <row r="31" spans="1:6" ht="17.25" x14ac:dyDescent="0.25">
      <c r="A31" s="16" t="s">
        <v>42</v>
      </c>
      <c r="B31" s="16" t="s">
        <v>41</v>
      </c>
      <c r="C31" s="17">
        <f>+IFERROR(IF(VLOOKUP($A31,CantidadMercados[],MATCH(C$2,CantidadMercados[#Headers],0),0)="","",VLOOKUP($A31,CantidadMercados[],MATCH(C$2,CantidadMercados[#Headers],0),0)),"")</f>
        <v>16</v>
      </c>
      <c r="D31" s="17">
        <f>+IFERROR(IF(VLOOKUP($A31,CantidadMercados[],MATCH(D$2,CantidadMercados[#Headers],0),0)="","",VLOOKUP($A31,CantidadMercados[],MATCH(D$2,CantidadMercados[#Headers],0),0)),"")</f>
        <v>16</v>
      </c>
      <c r="E31" s="17">
        <f>+IFERROR(IF(VLOOKUP($A31,CantidadMercados[],MATCH(E$2,CantidadMercados[#Headers],0),0)="","",VLOOKUP($A31,CantidadMercados[],MATCH(E$2,CantidadMercados[#Headers],0),0)),"")</f>
        <v>18</v>
      </c>
      <c r="F31" s="18">
        <f t="shared" si="1"/>
        <v>50</v>
      </c>
    </row>
    <row r="32" spans="1:6" ht="17.25" x14ac:dyDescent="0.25">
      <c r="A32" s="16" t="s">
        <v>43</v>
      </c>
      <c r="B32" s="16" t="s">
        <v>41</v>
      </c>
      <c r="C32" s="17">
        <f>+IFERROR(IF(VLOOKUP($A32,CantidadMercados[],MATCH(C$2,CantidadMercados[#Headers],0),0)="","",VLOOKUP($A32,CantidadMercados[],MATCH(C$2,CantidadMercados[#Headers],0),0)),"")</f>
        <v>16</v>
      </c>
      <c r="D32" s="17">
        <f>+IFERROR(IF(VLOOKUP($A32,CantidadMercados[],MATCH(D$2,CantidadMercados[#Headers],0),0)="","",VLOOKUP($A32,CantidadMercados[],MATCH(D$2,CantidadMercados[#Headers],0),0)),"")</f>
        <v>16</v>
      </c>
      <c r="E32" s="17">
        <f>+IFERROR(IF(VLOOKUP($A32,CantidadMercados[],MATCH(E$2,CantidadMercados[#Headers],0),0)="","",VLOOKUP($A32,CantidadMercados[],MATCH(E$2,CantidadMercados[#Headers],0),0)),"")</f>
        <v>19</v>
      </c>
      <c r="F32" s="18">
        <f>+SUM(C32:E32)</f>
        <v>51</v>
      </c>
    </row>
    <row r="33" spans="1:6" ht="17.25" x14ac:dyDescent="0.25">
      <c r="A33" s="16" t="s">
        <v>44</v>
      </c>
      <c r="B33" s="16" t="s">
        <v>41</v>
      </c>
      <c r="C33" s="17">
        <f>+IFERROR(IF(VLOOKUP($A33,CantidadMercados[],MATCH(C$2,CantidadMercados[#Headers],0),0)="","",VLOOKUP($A33,CantidadMercados[],MATCH(C$2,CantidadMercados[#Headers],0),0)),"")</f>
        <v>16</v>
      </c>
      <c r="D33" s="17">
        <f>+IFERROR(IF(VLOOKUP($A33,CantidadMercados[],MATCH(D$2,CantidadMercados[#Headers],0),0)="","",VLOOKUP($A33,CantidadMercados[],MATCH(D$2,CantidadMercados[#Headers],0),0)),"")</f>
        <v>16</v>
      </c>
      <c r="E33" s="17">
        <f>+IFERROR(IF(VLOOKUP($A33,CantidadMercados[],MATCH(E$2,CantidadMercados[#Headers],0),0)="","",VLOOKUP($A33,CantidadMercados[],MATCH(E$2,CantidadMercados[#Headers],0),0)),"")</f>
        <v>18</v>
      </c>
      <c r="F33" s="18">
        <f t="shared" si="1"/>
        <v>50</v>
      </c>
    </row>
    <row r="34" spans="1:6" ht="17.25" x14ac:dyDescent="0.25">
      <c r="A34" s="16" t="s">
        <v>45</v>
      </c>
      <c r="B34" s="16" t="s">
        <v>41</v>
      </c>
      <c r="C34" s="17">
        <f>+IFERROR(IF(VLOOKUP($A34,CantidadMercados[],MATCH(C$2,CantidadMercados[#Headers],0),0)="","",VLOOKUP($A34,CantidadMercados[],MATCH(C$2,CantidadMercados[#Headers],0),0)),"")</f>
        <v>8</v>
      </c>
      <c r="D34" s="17">
        <f>+IFERROR(IF(VLOOKUP($A34,CantidadMercados[],MATCH(D$2,CantidadMercados[#Headers],0),0)="","",VLOOKUP($A34,CantidadMercados[],MATCH(D$2,CantidadMercados[#Headers],0),0)),"")</f>
        <v>9</v>
      </c>
      <c r="E34" s="17">
        <f>+IFERROR(IF(VLOOKUP($A34,CantidadMercados[],MATCH(E$2,CantidadMercados[#Headers],0),0)="","",VLOOKUP($A34,CantidadMercados[],MATCH(E$2,CantidadMercados[#Headers],0),0)),"")</f>
        <v>9</v>
      </c>
      <c r="F34" s="18">
        <f t="shared" si="1"/>
        <v>26</v>
      </c>
    </row>
    <row r="35" spans="1:6" ht="17.25" x14ac:dyDescent="0.25">
      <c r="A35" s="16" t="s">
        <v>46</v>
      </c>
      <c r="B35" s="16" t="s">
        <v>41</v>
      </c>
      <c r="C35" s="17">
        <f>+IFERROR(IF(VLOOKUP($A35,CantidadMercados[],MATCH(C$2,CantidadMercados[#Headers],0),0)="","",VLOOKUP($A35,CantidadMercados[],MATCH(C$2,CantidadMercados[#Headers],0),0)),"")</f>
        <v>12</v>
      </c>
      <c r="D35" s="17">
        <f>+IFERROR(IF(VLOOKUP($A35,CantidadMercados[],MATCH(D$2,CantidadMercados[#Headers],0),0)="","",VLOOKUP($A35,CantidadMercados[],MATCH(D$2,CantidadMercados[#Headers],0),0)),"")</f>
        <v>12</v>
      </c>
      <c r="E35" s="17">
        <f>+IFERROR(IF(VLOOKUP($A35,CantidadMercados[],MATCH(E$2,CantidadMercados[#Headers],0),0)="","",VLOOKUP($A35,CantidadMercados[],MATCH(E$2,CantidadMercados[#Headers],0),0)),"")</f>
        <v>14</v>
      </c>
      <c r="F35" s="18">
        <f t="shared" ref="F35" si="2">+SUM(C35:E35)</f>
        <v>38</v>
      </c>
    </row>
    <row r="36" spans="1:6" ht="18" thickBot="1" x14ac:dyDescent="0.3">
      <c r="A36" s="5" t="s">
        <v>78</v>
      </c>
      <c r="B36" s="5" t="s">
        <v>41</v>
      </c>
      <c r="C36" s="19">
        <f>+IFERROR(IF(VLOOKUP($A36,CantidadMercados[],MATCH(C$2,CantidadMercados[#Headers],0),0)="","",VLOOKUP($A36,CantidadMercados[],MATCH(C$2,CantidadMercados[#Headers],0),0)),"")</f>
        <v>1</v>
      </c>
      <c r="D36" s="19">
        <f>+IFERROR(IF(VLOOKUP($A36,CantidadMercados[],MATCH(D$2,CantidadMercados[#Headers],0),0)="","",VLOOKUP($A36,CantidadMercados[],MATCH(D$2,CantidadMercados[#Headers],0),0)),"")</f>
        <v>1</v>
      </c>
      <c r="E36" s="19">
        <f>+IFERROR(IF(VLOOKUP($A36,CantidadMercados[],MATCH(E$2,CantidadMercados[#Headers],0),0)="","",VLOOKUP($A36,CantidadMercados[],MATCH(E$2,CantidadMercados[#Headers],0),0)),"")</f>
        <v>0</v>
      </c>
      <c r="F36" s="20">
        <f t="shared" si="1"/>
        <v>2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35"/>
  <sheetViews>
    <sheetView showGridLines="0" workbookViewId="0">
      <selection activeCell="C4" sqref="C4:E35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4">
        <v>2024</v>
      </c>
      <c r="B1" s="44"/>
      <c r="C1" s="44"/>
      <c r="D1" s="44"/>
      <c r="E1" s="44"/>
      <c r="F1" s="44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Abril</v>
      </c>
      <c r="D2" s="1" t="str">
        <f>+IF('Data cruda'!$B$1="1er trimestre","Febrero",IF('Data cruda'!$B$1="2do trimestre","Mayo",IF('Data cruda'!$B$1="3er trimestre","Agosto",IF('Data cruda'!$B$1="4to trimestre","Noviembre","-"))))</f>
        <v>Mayo</v>
      </c>
      <c r="E2" s="1" t="str">
        <f>+IF('Data cruda'!$B$1="1er trimestre","Marzo",IF('Data cruda'!$B$1="2do trimestre","Junio",IF('Data cruda'!$B$1="3er trimestre","Septiembre",IF('Data cruda'!$B$1="4to trimestre","Diciembre","-"))))</f>
        <v>Junio</v>
      </c>
      <c r="F2" s="14" t="s">
        <v>1</v>
      </c>
    </row>
    <row r="3" spans="1:6" ht="18" thickBot="1" x14ac:dyDescent="0.3">
      <c r="A3" s="45" t="s">
        <v>10</v>
      </c>
      <c r="B3" s="45"/>
      <c r="C3" s="15">
        <f>+SUM(C4:C35)</f>
        <v>1</v>
      </c>
      <c r="D3" s="15">
        <f t="shared" ref="D3:F3" si="0">+SUM(D4:D35)</f>
        <v>1</v>
      </c>
      <c r="E3" s="15">
        <f t="shared" si="0"/>
        <v>0</v>
      </c>
      <c r="F3" s="15">
        <f t="shared" si="0"/>
        <v>2</v>
      </c>
    </row>
    <row r="4" spans="1:6" ht="17.25" x14ac:dyDescent="0.25">
      <c r="A4" s="16" t="s">
        <v>11</v>
      </c>
      <c r="B4" s="16" t="s">
        <v>12</v>
      </c>
      <c r="C4" s="17">
        <f>+IFERROR(IF(VLOOKUP($A4,CantidadFerias[],MATCH(C$2,CantidadFerias[#Headers],0),0)="","",VLOOKUP($A4,CantidadFerias[],MATCH(C$2,CantidadFerias[#Headers],0),0)),"")</f>
        <v>0</v>
      </c>
      <c r="D4" s="17">
        <f>+IFERROR(IF(VLOOKUP($A4,CantidadFerias[],MATCH(D$2,CantidadFerias[#Headers],0),0)="","",VLOOKUP($A4,CantidadFerias[],MATCH(D$2,CantidadFerias[#Headers],0),0)),"")</f>
        <v>0</v>
      </c>
      <c r="E4" s="17">
        <f>+IFERROR(IF(VLOOKUP($A4,CantidadFerias[],MATCH(E$2,CantidadFerias[#Headers],0),0)="","",VLOOKUP($A4,CantidadFerias[],MATCH(E$2,CantidadFerias[#Headers],0),0)),"")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+IFERROR(IF(VLOOKUP($A5,CantidadFerias[],MATCH(C$2,CantidadFerias[#Headers],0),0)="","",VLOOKUP($A5,CantidadFerias[],MATCH(C$2,CantidadFerias[#Headers],0),0)),"")</f>
        <v>0</v>
      </c>
      <c r="D5" s="17">
        <f>+IFERROR(IF(VLOOKUP($A5,CantidadFerias[],MATCH(D$2,CantidadFerias[#Headers],0),0)="","",VLOOKUP($A5,CantidadFerias[],MATCH(D$2,CantidadFerias[#Headers],0),0)),"")</f>
        <v>0</v>
      </c>
      <c r="E5" s="17">
        <f>+IFERROR(IF(VLOOKUP($A5,CantidadFerias[],MATCH(E$2,CantidadFerias[#Headers],0),0)="","",VLOOKUP($A5,CantidadFerias[],MATCH(E$2,CantidadFerias[#Headers],0),0)),"")</f>
        <v>0</v>
      </c>
      <c r="F5" s="18">
        <f t="shared" ref="F5:F35" si="1">+SUM(C5:E5)</f>
        <v>0</v>
      </c>
    </row>
    <row r="6" spans="1:6" ht="17.25" x14ac:dyDescent="0.25">
      <c r="A6" s="16" t="s">
        <v>14</v>
      </c>
      <c r="B6" s="16" t="s">
        <v>15</v>
      </c>
      <c r="C6" s="17">
        <f>+IFERROR(IF(VLOOKUP($A6,CantidadFerias[],MATCH(C$2,CantidadFerias[#Headers],0),0)="","",VLOOKUP($A6,CantidadFerias[],MATCH(C$2,CantidadFerias[#Headers],0),0)),"")</f>
        <v>0</v>
      </c>
      <c r="D6" s="17">
        <f>+IFERROR(IF(VLOOKUP($A6,CantidadFerias[],MATCH(D$2,CantidadFerias[#Headers],0),0)="","",VLOOKUP($A6,CantidadFerias[],MATCH(D$2,CantidadFerias[#Headers],0),0)),"")</f>
        <v>0</v>
      </c>
      <c r="E6" s="17">
        <f>+IFERROR(IF(VLOOKUP($A6,CantidadFerias[],MATCH(E$2,CantidadFerias[#Headers],0),0)="","",VLOOKUP($A6,CantidadFerias[],MATCH(E$2,CantidadFerias[#Headers],0),0)),"")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+IFERROR(IF(VLOOKUP($A7,CantidadFerias[],MATCH(C$2,CantidadFerias[#Headers],0),0)="","",VLOOKUP($A7,CantidadFerias[],MATCH(C$2,CantidadFerias[#Headers],0),0)),"")</f>
        <v>0</v>
      </c>
      <c r="D7" s="17">
        <f>+IFERROR(IF(VLOOKUP($A7,CantidadFerias[],MATCH(D$2,CantidadFerias[#Headers],0),0)="","",VLOOKUP($A7,CantidadFerias[],MATCH(D$2,CantidadFerias[#Headers],0),0)),"")</f>
        <v>0</v>
      </c>
      <c r="E7" s="17">
        <f>+IFERROR(IF(VLOOKUP($A7,CantidadFerias[],MATCH(E$2,CantidadFerias[#Headers],0),0)="","",VLOOKUP($A7,CantidadFerias[],MATCH(E$2,CantidadFerias[#Headers],0),0)),"")</f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f>+IFERROR(IF(VLOOKUP($A8,CantidadFerias[],MATCH(C$2,CantidadFerias[#Headers],0),0)="","",VLOOKUP($A8,CantidadFerias[],MATCH(C$2,CantidadFerias[#Headers],0),0)),"")</f>
        <v>0</v>
      </c>
      <c r="D8" s="17">
        <f>+IFERROR(IF(VLOOKUP($A8,CantidadFerias[],MATCH(D$2,CantidadFerias[#Headers],0),0)="","",VLOOKUP($A8,CantidadFerias[],MATCH(D$2,CantidadFerias[#Headers],0),0)),"")</f>
        <v>1</v>
      </c>
      <c r="E8" s="17">
        <f>+IFERROR(IF(VLOOKUP($A8,CantidadFerias[],MATCH(E$2,CantidadFerias[#Headers],0),0)="","",VLOOKUP($A8,CantidadFerias[],MATCH(E$2,CantidadFerias[#Headers],0),0)),"")</f>
        <v>0</v>
      </c>
      <c r="F8" s="18">
        <f t="shared" si="1"/>
        <v>1</v>
      </c>
    </row>
    <row r="9" spans="1:6" ht="17.25" x14ac:dyDescent="0.25">
      <c r="A9" s="16" t="s">
        <v>18</v>
      </c>
      <c r="B9" s="16" t="s">
        <v>15</v>
      </c>
      <c r="C9" s="17">
        <f>+IFERROR(IF(VLOOKUP($A9,CantidadFerias[],MATCH(C$2,CantidadFerias[#Headers],0),0)="","",VLOOKUP($A9,CantidadFerias[],MATCH(C$2,CantidadFerias[#Headers],0),0)),"")</f>
        <v>0</v>
      </c>
      <c r="D9" s="17">
        <f>+IFERROR(IF(VLOOKUP($A9,CantidadFerias[],MATCH(D$2,CantidadFerias[#Headers],0),0)="","",VLOOKUP($A9,CantidadFerias[],MATCH(D$2,CantidadFerias[#Headers],0),0)),"")</f>
        <v>0</v>
      </c>
      <c r="E9" s="17">
        <f>+IFERROR(IF(VLOOKUP($A9,CantidadFerias[],MATCH(E$2,CantidadFerias[#Headers],0),0)="","",VLOOKUP($A9,CantidadFerias[],MATCH(E$2,CantidadFerias[#Headers],0),0)),"")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+IFERROR(IF(VLOOKUP($A10,CantidadFerias[],MATCH(C$2,CantidadFerias[#Headers],0),0)="","",VLOOKUP($A10,CantidadFerias[],MATCH(C$2,CantidadFerias[#Headers],0),0)),"")</f>
        <v>0</v>
      </c>
      <c r="D10" s="17">
        <f>+IFERROR(IF(VLOOKUP($A10,CantidadFerias[],MATCH(D$2,CantidadFerias[#Headers],0),0)="","",VLOOKUP($A10,CantidadFerias[],MATCH(D$2,CantidadFerias[#Headers],0),0)),"")</f>
        <v>0</v>
      </c>
      <c r="E10" s="17">
        <f>+IFERROR(IF(VLOOKUP($A10,CantidadFerias[],MATCH(E$2,CantidadFerias[#Headers],0),0)="","",VLOOKUP($A10,CantidadFerias[],MATCH(E$2,CantidadFerias[#Headers],0),0)),"")</f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f>+IFERROR(IF(VLOOKUP($A11,CantidadFerias[],MATCH(C$2,CantidadFerias[#Headers],0),0)="","",VLOOKUP($A11,CantidadFerias[],MATCH(C$2,CantidadFerias[#Headers],0),0)),"")</f>
        <v>0</v>
      </c>
      <c r="D11" s="17">
        <f>+IFERROR(IF(VLOOKUP($A11,CantidadFerias[],MATCH(D$2,CantidadFerias[#Headers],0),0)="","",VLOOKUP($A11,CantidadFerias[],MATCH(D$2,CantidadFerias[#Headers],0),0)),"")</f>
        <v>0</v>
      </c>
      <c r="E11" s="17">
        <f>+IFERROR(IF(VLOOKUP($A11,CantidadFerias[],MATCH(E$2,CantidadFerias[#Headers],0),0)="","",VLOOKUP($A11,CantidadFerias[],MATCH(E$2,CantidadFerias[#Headers],0),0)),"")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+IFERROR(IF(VLOOKUP($A12,CantidadFerias[],MATCH(C$2,CantidadFerias[#Headers],0),0)="","",VLOOKUP($A12,CantidadFerias[],MATCH(C$2,CantidadFerias[#Headers],0),0)),"")</f>
        <v>0</v>
      </c>
      <c r="D12" s="17">
        <f>+IFERROR(IF(VLOOKUP($A12,CantidadFerias[],MATCH(D$2,CantidadFerias[#Headers],0),0)="","",VLOOKUP($A12,CantidadFerias[],MATCH(D$2,CantidadFerias[#Headers],0),0)),"")</f>
        <v>0</v>
      </c>
      <c r="E12" s="17">
        <f>+IFERROR(IF(VLOOKUP($A12,CantidadFerias[],MATCH(E$2,CantidadFerias[#Headers],0),0)="","",VLOOKUP($A12,CantidadFerias[],MATCH(E$2,CantidadFerias[#Headers],0),0)),"")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+IFERROR(IF(VLOOKUP($A13,CantidadFerias[],MATCH(C$2,CantidadFerias[#Headers],0),0)="","",VLOOKUP($A13,CantidadFerias[],MATCH(C$2,CantidadFerias[#Headers],0),0)),"")</f>
        <v>0</v>
      </c>
      <c r="D13" s="17">
        <f>+IFERROR(IF(VLOOKUP($A13,CantidadFerias[],MATCH(D$2,CantidadFerias[#Headers],0),0)="","",VLOOKUP($A13,CantidadFerias[],MATCH(D$2,CantidadFerias[#Headers],0),0)),"")</f>
        <v>0</v>
      </c>
      <c r="E13" s="17">
        <f>+IFERROR(IF(VLOOKUP($A13,CantidadFerias[],MATCH(E$2,CantidadFerias[#Headers],0),0)="","",VLOOKUP($A13,CantidadFerias[],MATCH(E$2,CantidadFerias[#Headers],0),0)),"")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+IFERROR(IF(VLOOKUP($A14,CantidadFerias[],MATCH(C$2,CantidadFerias[#Headers],0),0)="","",VLOOKUP($A14,CantidadFerias[],MATCH(C$2,CantidadFerias[#Headers],0),0)),"")</f>
        <v>0</v>
      </c>
      <c r="D14" s="17">
        <f>+IFERROR(IF(VLOOKUP($A14,CantidadFerias[],MATCH(D$2,CantidadFerias[#Headers],0),0)="","",VLOOKUP($A14,CantidadFerias[],MATCH(D$2,CantidadFerias[#Headers],0),0)),"")</f>
        <v>0</v>
      </c>
      <c r="E14" s="17">
        <f>+IFERROR(IF(VLOOKUP($A14,CantidadFerias[],MATCH(E$2,CantidadFerias[#Headers],0),0)="","",VLOOKUP($A14,CantidadFerias[],MATCH(E$2,CantidadFerias[#Headers],0),0)),"")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+IFERROR(IF(VLOOKUP($A15,CantidadFerias[],MATCH(C$2,CantidadFerias[#Headers],0),0)="","",VLOOKUP($A15,CantidadFerias[],MATCH(C$2,CantidadFerias[#Headers],0),0)),"")</f>
        <v>0</v>
      </c>
      <c r="D15" s="17">
        <f>+IFERROR(IF(VLOOKUP($A15,CantidadFerias[],MATCH(D$2,CantidadFerias[#Headers],0),0)="","",VLOOKUP($A15,CantidadFerias[],MATCH(D$2,CantidadFerias[#Headers],0),0)),"")</f>
        <v>0</v>
      </c>
      <c r="E15" s="17">
        <f>+IFERROR(IF(VLOOKUP($A15,CantidadFerias[],MATCH(E$2,CantidadFerias[#Headers],0),0)="","",VLOOKUP($A15,CantidadFerias[],MATCH(E$2,CantidadFerias[#Headers],0),0)),"")</f>
        <v>0</v>
      </c>
      <c r="F15" s="18">
        <f t="shared" si="1"/>
        <v>0</v>
      </c>
    </row>
    <row r="16" spans="1:6" ht="17.25" x14ac:dyDescent="0.25">
      <c r="A16" s="16" t="s">
        <v>25</v>
      </c>
      <c r="B16" s="16" t="s">
        <v>15</v>
      </c>
      <c r="C16" s="17">
        <f>+IFERROR(IF(VLOOKUP($A16,CantidadFerias[],MATCH(C$2,CantidadFerias[#Headers],0),0)="","",VLOOKUP($A16,CantidadFerias[],MATCH(C$2,CantidadFerias[#Headers],0),0)),"")</f>
        <v>1</v>
      </c>
      <c r="D16" s="17">
        <f>+IFERROR(IF(VLOOKUP($A16,CantidadFerias[],MATCH(D$2,CantidadFerias[#Headers],0),0)="","",VLOOKUP($A16,CantidadFerias[],MATCH(D$2,CantidadFerias[#Headers],0),0)),"")</f>
        <v>0</v>
      </c>
      <c r="E16" s="17">
        <f>+IFERROR(IF(VLOOKUP($A16,CantidadFerias[],MATCH(E$2,CantidadFerias[#Headers],0),0)="","",VLOOKUP($A16,CantidadFerias[],MATCH(E$2,CantidadFerias[#Headers],0),0)),"")</f>
        <v>0</v>
      </c>
      <c r="F16" s="18">
        <f t="shared" si="1"/>
        <v>1</v>
      </c>
    </row>
    <row r="17" spans="1:6" ht="17.25" x14ac:dyDescent="0.25">
      <c r="A17" s="16" t="s">
        <v>26</v>
      </c>
      <c r="B17" s="16" t="s">
        <v>15</v>
      </c>
      <c r="C17" s="17">
        <f>+IFERROR(IF(VLOOKUP($A17,CantidadFerias[],MATCH(C$2,CantidadFerias[#Headers],0),0)="","",VLOOKUP($A17,CantidadFerias[],MATCH(C$2,CantidadFerias[#Headers],0),0)),"")</f>
        <v>0</v>
      </c>
      <c r="D17" s="17">
        <f>+IFERROR(IF(VLOOKUP($A17,CantidadFerias[],MATCH(D$2,CantidadFerias[#Headers],0),0)="","",VLOOKUP($A17,CantidadFerias[],MATCH(D$2,CantidadFerias[#Headers],0),0)),"")</f>
        <v>0</v>
      </c>
      <c r="E17" s="17">
        <f>+IFERROR(IF(VLOOKUP($A17,CantidadFerias[],MATCH(E$2,CantidadFerias[#Headers],0),0)="","",VLOOKUP($A17,CantidadFerias[],MATCH(E$2,CantidadFerias[#Headers],0),0)),"")</f>
        <v>0</v>
      </c>
      <c r="F17" s="18">
        <f t="shared" si="1"/>
        <v>0</v>
      </c>
    </row>
    <row r="18" spans="1:6" ht="17.25" x14ac:dyDescent="0.25">
      <c r="A18" s="16" t="s">
        <v>27</v>
      </c>
      <c r="B18" s="16" t="s">
        <v>15</v>
      </c>
      <c r="C18" s="17">
        <f>+IFERROR(IF(VLOOKUP($A18,CantidadFerias[],MATCH(C$2,CantidadFerias[#Headers],0),0)="","",VLOOKUP($A18,CantidadFerias[],MATCH(C$2,CantidadFerias[#Headers],0),0)),"")</f>
        <v>0</v>
      </c>
      <c r="D18" s="17">
        <f>+IFERROR(IF(VLOOKUP($A18,CantidadFerias[],MATCH(D$2,CantidadFerias[#Headers],0),0)="","",VLOOKUP($A18,CantidadFerias[],MATCH(D$2,CantidadFerias[#Headers],0),0)),"")</f>
        <v>0</v>
      </c>
      <c r="E18" s="17">
        <f>+IFERROR(IF(VLOOKUP($A18,CantidadFerias[],MATCH(E$2,CantidadFerias[#Headers],0),0)="","",VLOOKUP($A18,CantidadFerias[],MATCH(E$2,CantidadFerias[#Headers],0),0)),"")</f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f>+IFERROR(IF(VLOOKUP($A19,CantidadFerias[],MATCH(C$2,CantidadFerias[#Headers],0),0)="","",VLOOKUP($A19,CantidadFerias[],MATCH(C$2,CantidadFerias[#Headers],0),0)),"")</f>
        <v>0</v>
      </c>
      <c r="D19" s="17">
        <f>+IFERROR(IF(VLOOKUP($A19,CantidadFerias[],MATCH(D$2,CantidadFerias[#Headers],0),0)="","",VLOOKUP($A19,CantidadFerias[],MATCH(D$2,CantidadFerias[#Headers],0),0)),"")</f>
        <v>0</v>
      </c>
      <c r="E19" s="17">
        <f>+IFERROR(IF(VLOOKUP($A19,CantidadFerias[],MATCH(E$2,CantidadFerias[#Headers],0),0)="","",VLOOKUP($A19,CantidadFerias[],MATCH(E$2,CantidadFerias[#Headers],0),0)),"")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+IFERROR(IF(VLOOKUP($A20,CantidadFerias[],MATCH(C$2,CantidadFerias[#Headers],0),0)="","",VLOOKUP($A20,CantidadFerias[],MATCH(C$2,CantidadFerias[#Headers],0),0)),"")</f>
        <v>0</v>
      </c>
      <c r="D20" s="17">
        <f>+IFERROR(IF(VLOOKUP($A20,CantidadFerias[],MATCH(D$2,CantidadFerias[#Headers],0),0)="","",VLOOKUP($A20,CantidadFerias[],MATCH(D$2,CantidadFerias[#Headers],0),0)),"")</f>
        <v>0</v>
      </c>
      <c r="E20" s="17">
        <f>+IFERROR(IF(VLOOKUP($A20,CantidadFerias[],MATCH(E$2,CantidadFerias[#Headers],0),0)="","",VLOOKUP($A20,CantidadFerias[],MATCH(E$2,CantidadFerias[#Headers],0),0)),"")</f>
        <v>0</v>
      </c>
      <c r="F20" s="18">
        <f t="shared" si="1"/>
        <v>0</v>
      </c>
    </row>
    <row r="21" spans="1:6" ht="17.25" x14ac:dyDescent="0.25">
      <c r="A21" s="16" t="s">
        <v>31</v>
      </c>
      <c r="B21" s="16" t="s">
        <v>30</v>
      </c>
      <c r="C21" s="17">
        <f>+IFERROR(IF(VLOOKUP($A21,CantidadFerias[],MATCH(C$2,CantidadFerias[#Headers],0),0)="","",VLOOKUP($A21,CantidadFerias[],MATCH(C$2,CantidadFerias[#Headers],0),0)),"")</f>
        <v>0</v>
      </c>
      <c r="D21" s="17">
        <f>+IFERROR(IF(VLOOKUP($A21,CantidadFerias[],MATCH(D$2,CantidadFerias[#Headers],0),0)="","",VLOOKUP($A21,CantidadFerias[],MATCH(D$2,CantidadFerias[#Headers],0),0)),"")</f>
        <v>0</v>
      </c>
      <c r="E21" s="17">
        <f>+IFERROR(IF(VLOOKUP($A21,CantidadFerias[],MATCH(E$2,CantidadFerias[#Headers],0),0)="","",VLOOKUP($A21,CantidadFerias[],MATCH(E$2,CantidadFerias[#Headers],0),0)),"")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+IFERROR(IF(VLOOKUP($A22,CantidadFerias[],MATCH(C$2,CantidadFerias[#Headers],0),0)="","",VLOOKUP($A22,CantidadFerias[],MATCH(C$2,CantidadFerias[#Headers],0),0)),"")</f>
        <v>0</v>
      </c>
      <c r="D22" s="17">
        <f>+IFERROR(IF(VLOOKUP($A22,CantidadFerias[],MATCH(D$2,CantidadFerias[#Headers],0),0)="","",VLOOKUP($A22,CantidadFerias[],MATCH(D$2,CantidadFerias[#Headers],0),0)),"")</f>
        <v>0</v>
      </c>
      <c r="E22" s="17">
        <f>+IFERROR(IF(VLOOKUP($A22,CantidadFerias[],MATCH(E$2,CantidadFerias[#Headers],0),0)="","",VLOOKUP($A22,CantidadFerias[],MATCH(E$2,CantidadFerias[#Headers],0),0)),"")</f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f>+IFERROR(IF(VLOOKUP($A23,CantidadFerias[],MATCH(C$2,CantidadFerias[#Headers],0),0)="","",VLOOKUP($A23,CantidadFerias[],MATCH(C$2,CantidadFerias[#Headers],0),0)),"")</f>
        <v>0</v>
      </c>
      <c r="D23" s="17">
        <f>+IFERROR(IF(VLOOKUP($A23,CantidadFerias[],MATCH(D$2,CantidadFerias[#Headers],0),0)="","",VLOOKUP($A23,CantidadFerias[],MATCH(D$2,CantidadFerias[#Headers],0),0)),"")</f>
        <v>0</v>
      </c>
      <c r="E23" s="17">
        <f>+IFERROR(IF(VLOOKUP($A23,CantidadFerias[],MATCH(E$2,CantidadFerias[#Headers],0),0)="","",VLOOKUP($A23,CantidadFerias[],MATCH(E$2,CantidadFerias[#Headers],0),0)),"")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+IFERROR(IF(VLOOKUP($A24,CantidadFerias[],MATCH(C$2,CantidadFerias[#Headers],0),0)="","",VLOOKUP($A24,CantidadFerias[],MATCH(C$2,CantidadFerias[#Headers],0),0)),"")</f>
        <v>0</v>
      </c>
      <c r="D24" s="17">
        <f>+IFERROR(IF(VLOOKUP($A24,CantidadFerias[],MATCH(D$2,CantidadFerias[#Headers],0),0)="","",VLOOKUP($A24,CantidadFerias[],MATCH(D$2,CantidadFerias[#Headers],0),0)),"")</f>
        <v>0</v>
      </c>
      <c r="E24" s="17">
        <f>+IFERROR(IF(VLOOKUP($A24,CantidadFerias[],MATCH(E$2,CantidadFerias[#Headers],0),0)="","",VLOOKUP($A24,CantidadFerias[],MATCH(E$2,CantidadFerias[#Headers],0),0)),"")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+IFERROR(IF(VLOOKUP($A25,CantidadFerias[],MATCH(C$2,CantidadFerias[#Headers],0),0)="","",VLOOKUP($A25,CantidadFerias[],MATCH(C$2,CantidadFerias[#Headers],0),0)),"")</f>
        <v>0</v>
      </c>
      <c r="D25" s="17">
        <f>+IFERROR(IF(VLOOKUP($A25,CantidadFerias[],MATCH(D$2,CantidadFerias[#Headers],0),0)="","",VLOOKUP($A25,CantidadFerias[],MATCH(D$2,CantidadFerias[#Headers],0),0)),"")</f>
        <v>0</v>
      </c>
      <c r="E25" s="17">
        <f>+IFERROR(IF(VLOOKUP($A25,CantidadFerias[],MATCH(E$2,CantidadFerias[#Headers],0),0)="","",VLOOKUP($A25,CantidadFerias[],MATCH(E$2,CantidadFerias[#Headers],0),0)),"")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+IFERROR(IF(VLOOKUP($A26,CantidadFerias[],MATCH(C$2,CantidadFerias[#Headers],0),0)="","",VLOOKUP($A26,CantidadFerias[],MATCH(C$2,CantidadFerias[#Headers],0),0)),"")</f>
        <v>0</v>
      </c>
      <c r="D26" s="17">
        <f>+IFERROR(IF(VLOOKUP($A26,CantidadFerias[],MATCH(D$2,CantidadFerias[#Headers],0),0)="","",VLOOKUP($A26,CantidadFerias[],MATCH(D$2,CantidadFerias[#Headers],0),0)),"")</f>
        <v>0</v>
      </c>
      <c r="E26" s="17">
        <f>+IFERROR(IF(VLOOKUP($A26,CantidadFerias[],MATCH(E$2,CantidadFerias[#Headers],0),0)="","",VLOOKUP($A26,CantidadFerias[],MATCH(E$2,CantidadFerias[#Headers],0),0)),"")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+IFERROR(IF(VLOOKUP($A27,CantidadFerias[],MATCH(C$2,CantidadFerias[#Headers],0),0)="","",VLOOKUP($A27,CantidadFerias[],MATCH(C$2,CantidadFerias[#Headers],0),0)),"")</f>
        <v>0</v>
      </c>
      <c r="D27" s="17">
        <f>+IFERROR(IF(VLOOKUP($A27,CantidadFerias[],MATCH(D$2,CantidadFerias[#Headers],0),0)="","",VLOOKUP($A27,CantidadFerias[],MATCH(D$2,CantidadFerias[#Headers],0),0)),"")</f>
        <v>0</v>
      </c>
      <c r="E27" s="17">
        <f>+IFERROR(IF(VLOOKUP($A27,CantidadFerias[],MATCH(E$2,CantidadFerias[#Headers],0),0)="","",VLOOKUP($A27,CantidadFerias[],MATCH(E$2,CantidadFerias[#Headers],0),0)),"")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+IFERROR(IF(VLOOKUP($A28,CantidadFerias[],MATCH(C$2,CantidadFerias[#Headers],0),0)="","",VLOOKUP($A28,CantidadFerias[],MATCH(C$2,CantidadFerias[#Headers],0),0)),"")</f>
        <v>0</v>
      </c>
      <c r="D28" s="17">
        <f>+IFERROR(IF(VLOOKUP($A28,CantidadFerias[],MATCH(D$2,CantidadFerias[#Headers],0),0)="","",VLOOKUP($A28,CantidadFerias[],MATCH(D$2,CantidadFerias[#Headers],0),0)),"")</f>
        <v>0</v>
      </c>
      <c r="E28" s="17">
        <f>+IFERROR(IF(VLOOKUP($A28,CantidadFerias[],MATCH(E$2,CantidadFerias[#Headers],0),0)="","",VLOOKUP($A28,CantidadFerias[],MATCH(E$2,CantidadFerias[#Headers],0),0)),"")</f>
        <v>0</v>
      </c>
      <c r="F28" s="18">
        <f t="shared" si="1"/>
        <v>0</v>
      </c>
    </row>
    <row r="29" spans="1:6" ht="17.25" x14ac:dyDescent="0.25">
      <c r="A29" s="16" t="s">
        <v>39</v>
      </c>
      <c r="B29" s="16" t="s">
        <v>30</v>
      </c>
      <c r="C29" s="17">
        <f>+IFERROR(IF(VLOOKUP($A29,CantidadFerias[],MATCH(C$2,CantidadFerias[#Headers],0),0)="","",VLOOKUP($A29,CantidadFerias[],MATCH(C$2,CantidadFerias[#Headers],0),0)),"")</f>
        <v>0</v>
      </c>
      <c r="D29" s="17">
        <f>+IFERROR(IF(VLOOKUP($A29,CantidadFerias[],MATCH(D$2,CantidadFerias[#Headers],0),0)="","",VLOOKUP($A29,CantidadFerias[],MATCH(D$2,CantidadFerias[#Headers],0),0)),"")</f>
        <v>0</v>
      </c>
      <c r="E29" s="17">
        <f>+IFERROR(IF(VLOOKUP($A29,CantidadFerias[],MATCH(E$2,CantidadFerias[#Headers],0),0)="","",VLOOKUP($A29,CantidadFerias[],MATCH(E$2,CantidadFerias[#Headers],0),0)),"")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+IFERROR(IF(VLOOKUP($A30,CantidadFerias[],MATCH(C$2,CantidadFerias[#Headers],0),0)="","",VLOOKUP($A30,CantidadFerias[],MATCH(C$2,CantidadFerias[#Headers],0),0)),"")</f>
        <v>0</v>
      </c>
      <c r="D30" s="17">
        <f>+IFERROR(IF(VLOOKUP($A30,CantidadFerias[],MATCH(D$2,CantidadFerias[#Headers],0),0)="","",VLOOKUP($A30,CantidadFerias[],MATCH(D$2,CantidadFerias[#Headers],0),0)),"")</f>
        <v>0</v>
      </c>
      <c r="E30" s="17">
        <f>+IFERROR(IF(VLOOKUP($A30,CantidadFerias[],MATCH(E$2,CantidadFerias[#Headers],0),0)="","",VLOOKUP($A30,CantidadFerias[],MATCH(E$2,CantidadFerias[#Headers],0),0)),"")</f>
        <v>0</v>
      </c>
      <c r="F30" s="18">
        <f t="shared" si="1"/>
        <v>0</v>
      </c>
    </row>
    <row r="31" spans="1:6" ht="17.25" x14ac:dyDescent="0.25">
      <c r="A31" s="16" t="s">
        <v>42</v>
      </c>
      <c r="B31" s="16" t="s">
        <v>41</v>
      </c>
      <c r="C31" s="17">
        <f>+IFERROR(IF(VLOOKUP($A31,CantidadFerias[],MATCH(C$2,CantidadFerias[#Headers],0),0)="","",VLOOKUP($A31,CantidadFerias[],MATCH(C$2,CantidadFerias[#Headers],0),0)),"")</f>
        <v>0</v>
      </c>
      <c r="D31" s="17">
        <f>+IFERROR(IF(VLOOKUP($A31,CantidadFerias[],MATCH(D$2,CantidadFerias[#Headers],0),0)="","",VLOOKUP($A31,CantidadFerias[],MATCH(D$2,CantidadFerias[#Headers],0),0)),"")</f>
        <v>0</v>
      </c>
      <c r="E31" s="17">
        <f>+IFERROR(IF(VLOOKUP($A31,CantidadFerias[],MATCH(E$2,CantidadFerias[#Headers],0),0)="","",VLOOKUP($A31,CantidadFerias[],MATCH(E$2,CantidadFerias[#Headers],0),0)),"")</f>
        <v>0</v>
      </c>
      <c r="F31" s="18">
        <f t="shared" si="1"/>
        <v>0</v>
      </c>
    </row>
    <row r="32" spans="1:6" ht="17.25" x14ac:dyDescent="0.25">
      <c r="A32" s="16" t="s">
        <v>43</v>
      </c>
      <c r="B32" s="16" t="s">
        <v>41</v>
      </c>
      <c r="C32" s="17">
        <f>+IFERROR(IF(VLOOKUP($A32,CantidadFerias[],MATCH(C$2,CantidadFerias[#Headers],0),0)="","",VLOOKUP($A32,CantidadFerias[],MATCH(C$2,CantidadFerias[#Headers],0),0)),"")</f>
        <v>0</v>
      </c>
      <c r="D32" s="17">
        <f>+IFERROR(IF(VLOOKUP($A32,CantidadFerias[],MATCH(D$2,CantidadFerias[#Headers],0),0)="","",VLOOKUP($A32,CantidadFerias[],MATCH(D$2,CantidadFerias[#Headers],0),0)),"")</f>
        <v>0</v>
      </c>
      <c r="E32" s="17">
        <f>+IFERROR(IF(VLOOKUP($A32,CantidadFerias[],MATCH(E$2,CantidadFerias[#Headers],0),0)="","",VLOOKUP($A32,CantidadFerias[],MATCH(E$2,CantidadFerias[#Headers],0),0)),"")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+IFERROR(IF(VLOOKUP($A33,CantidadFerias[],MATCH(C$2,CantidadFerias[#Headers],0),0)="","",VLOOKUP($A33,CantidadFerias[],MATCH(C$2,CantidadFerias[#Headers],0),0)),"")</f>
        <v>0</v>
      </c>
      <c r="D33" s="17">
        <f>+IFERROR(IF(VLOOKUP($A33,CantidadFerias[],MATCH(D$2,CantidadFerias[#Headers],0),0)="","",VLOOKUP($A33,CantidadFerias[],MATCH(D$2,CantidadFerias[#Headers],0),0)),"")</f>
        <v>0</v>
      </c>
      <c r="E33" s="17">
        <f>+IFERROR(IF(VLOOKUP($A33,CantidadFerias[],MATCH(E$2,CantidadFerias[#Headers],0),0)="","",VLOOKUP($A33,CantidadFerias[],MATCH(E$2,CantidadFerias[#Headers],0),0)),"")</f>
        <v>0</v>
      </c>
      <c r="F33" s="18">
        <f t="shared" si="1"/>
        <v>0</v>
      </c>
    </row>
    <row r="34" spans="1:6" ht="17.25" x14ac:dyDescent="0.25">
      <c r="A34" s="16" t="s">
        <v>45</v>
      </c>
      <c r="B34" s="16" t="s">
        <v>41</v>
      </c>
      <c r="C34" s="17">
        <f>+IFERROR(IF(VLOOKUP($A34,CantidadFerias[],MATCH(C$2,CantidadFerias[#Headers],0),0)="","",VLOOKUP($A34,CantidadFerias[],MATCH(C$2,CantidadFerias[#Headers],0),0)),"")</f>
        <v>0</v>
      </c>
      <c r="D34" s="17">
        <f>+IFERROR(IF(VLOOKUP($A34,CantidadFerias[],MATCH(D$2,CantidadFerias[#Headers],0),0)="","",VLOOKUP($A34,CantidadFerias[],MATCH(D$2,CantidadFerias[#Headers],0),0)),"")</f>
        <v>0</v>
      </c>
      <c r="E34" s="17">
        <f>+IFERROR(IF(VLOOKUP($A34,CantidadFerias[],MATCH(E$2,CantidadFerias[#Headers],0),0)="","",VLOOKUP($A34,CantidadFerias[],MATCH(E$2,CantidadFerias[#Headers],0),0)),"")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+IFERROR(IF(VLOOKUP($A35,CantidadFerias[],MATCH(C$2,CantidadFerias[#Headers],0),0)="","",VLOOKUP($A35,CantidadFerias[],MATCH(C$2,CantidadFerias[#Headers],0),0)),"")</f>
        <v>0</v>
      </c>
      <c r="D35" s="19">
        <f>+IFERROR(IF(VLOOKUP($A35,CantidadFerias[],MATCH(D$2,CantidadFerias[#Headers],0),0)="","",VLOOKUP($A35,CantidadFerias[],MATCH(D$2,CantidadFerias[#Headers],0),0)),"")</f>
        <v>0</v>
      </c>
      <c r="E35" s="19">
        <f>+IFERROR(IF(VLOOKUP($A35,CantidadFerias[],MATCH(E$2,CantidadFerias[#Headers],0),0)="","",VLOOKUP($A35,CantidadFerias[],MATCH(E$2,CantidadFerias[#Headers],0),0)),"")</f>
        <v>0</v>
      </c>
      <c r="F35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35"/>
  <sheetViews>
    <sheetView showGridLines="0" topLeftCell="A19" workbookViewId="0">
      <selection activeCell="A2" sqref="A2:F35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4">
        <v>2024</v>
      </c>
      <c r="B1" s="44"/>
      <c r="C1" s="44"/>
      <c r="D1" s="44"/>
      <c r="E1" s="44"/>
      <c r="F1" s="44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Abril</v>
      </c>
      <c r="D2" s="1" t="str">
        <f>+IF('Data cruda'!$B$1="1er trimestre","Febrero",IF('Data cruda'!$B$1="2do trimestre","Mayo",IF('Data cruda'!$B$1="3er trimestre","Agosto",IF('Data cruda'!$B$1="4to trimestre","Noviembre","-"))))</f>
        <v>Mayo</v>
      </c>
      <c r="E2" s="1" t="str">
        <f>+IF('Data cruda'!$B$1="1er trimestre","Marzo",IF('Data cruda'!$B$1="2do trimestre","Junio",IF('Data cruda'!$B$1="3er trimestre","Septiembre",IF('Data cruda'!$B$1="4to trimestre","Diciembre","-"))))</f>
        <v>Junio</v>
      </c>
      <c r="F2" s="14" t="s">
        <v>1</v>
      </c>
    </row>
    <row r="3" spans="1:6" ht="18" thickBot="1" x14ac:dyDescent="0.3">
      <c r="A3" s="45" t="s">
        <v>10</v>
      </c>
      <c r="B3" s="45"/>
      <c r="C3" s="15">
        <f>+SUM(C4:C35)</f>
        <v>78830.999999999971</v>
      </c>
      <c r="D3" s="15">
        <f t="shared" ref="D3:F3" si="0">+SUM(D4:D35)</f>
        <v>94788</v>
      </c>
      <c r="E3" s="15">
        <f t="shared" si="0"/>
        <v>51160.500000000015</v>
      </c>
      <c r="F3" s="15">
        <f t="shared" si="0"/>
        <v>224779.5</v>
      </c>
    </row>
    <row r="4" spans="1:6" ht="17.25" x14ac:dyDescent="0.25">
      <c r="A4" s="16" t="s">
        <v>11</v>
      </c>
      <c r="B4" s="16" t="s">
        <v>12</v>
      </c>
      <c r="C4" s="17">
        <f>+IFERROR(IF(VLOOKUP($A4,CiudadanosSupermercados[],MATCH(C$2,CiudadanosSupermercados[#Headers],0),0)="","",VLOOKUP($A4,CiudadanosSupermercados[],MATCH(C$2,CiudadanosSupermercados[#Headers],0),0)),"")</f>
        <v>12752.073529411766</v>
      </c>
      <c r="D4" s="17">
        <f>+IFERROR(IF(VLOOKUP($A4,CiudadanosSupermercados[],MATCH(D$2,CiudadanosSupermercados[#Headers],0),0)="","",VLOOKUP($A4,CiudadanosSupermercados[],MATCH(D$2,CiudadanosSupermercados[#Headers],0),0)),"")</f>
        <v>15333.35294117647</v>
      </c>
      <c r="E4" s="17">
        <f>+IFERROR(IF(VLOOKUP($A4,CiudadanosSupermercados[],MATCH(E$2,CiudadanosSupermercados[#Headers],0),0)="","",VLOOKUP($A4,CiudadanosSupermercados[],MATCH(E$2,CiudadanosSupermercados[#Headers],0),0)),"")</f>
        <v>8275.9632352941189</v>
      </c>
      <c r="F4" s="18">
        <f>+SUM(C4:E4)</f>
        <v>36361.389705882357</v>
      </c>
    </row>
    <row r="5" spans="1:6" ht="17.25" x14ac:dyDescent="0.25">
      <c r="A5" s="16" t="s">
        <v>13</v>
      </c>
      <c r="B5" s="16" t="s">
        <v>12</v>
      </c>
      <c r="C5" s="17">
        <f>+IFERROR(IF(VLOOKUP($A5,CiudadanosSupermercados[],MATCH(C$2,CiudadanosSupermercados[#Headers],0),0)="","",VLOOKUP($A5,CiudadanosSupermercados[],MATCH(C$2,CiudadanosSupermercados[#Headers],0),0)),"")</f>
        <v>46371.176470588238</v>
      </c>
      <c r="D5" s="17">
        <f>+IFERROR(IF(VLOOKUP($A5,CiudadanosSupermercados[],MATCH(D$2,CiudadanosSupermercados[#Headers],0),0)="","",VLOOKUP($A5,CiudadanosSupermercados[],MATCH(D$2,CiudadanosSupermercados[#Headers],0),0)),"")</f>
        <v>55757.647058823539</v>
      </c>
      <c r="E5" s="17">
        <f>+IFERROR(IF(VLOOKUP($A5,CiudadanosSupermercados[],MATCH(E$2,CiudadanosSupermercados[#Headers],0),0)="","",VLOOKUP($A5,CiudadanosSupermercados[],MATCH(E$2,CiudadanosSupermercados[#Headers],0),0)),"")</f>
        <v>30094.411764705885</v>
      </c>
      <c r="F5" s="18">
        <f t="shared" ref="F5:F35" si="1">+SUM(C5:E5)</f>
        <v>132223.23529411765</v>
      </c>
    </row>
    <row r="6" spans="1:6" ht="17.25" x14ac:dyDescent="0.25">
      <c r="A6" s="16" t="s">
        <v>14</v>
      </c>
      <c r="B6" s="16" t="s">
        <v>15</v>
      </c>
      <c r="C6" s="17">
        <f>+IFERROR(IF(VLOOKUP($A6,CiudadanosSupermercados[],MATCH(C$2,CiudadanosSupermercados[#Headers],0),0)="","",VLOOKUP($A6,CiudadanosSupermercados[],MATCH(C$2,CiudadanosSupermercados[#Headers],0),0)),"")</f>
        <v>0</v>
      </c>
      <c r="D6" s="17">
        <f>+IFERROR(IF(VLOOKUP($A6,CiudadanosSupermercados[],MATCH(D$2,CiudadanosSupermercados[#Headers],0),0)="","",VLOOKUP($A6,CiudadanosSupermercados[],MATCH(D$2,CiudadanosSupermercados[#Headers],0),0)),"")</f>
        <v>0</v>
      </c>
      <c r="E6" s="17">
        <f>+IFERROR(IF(VLOOKUP($A6,CiudadanosSupermercados[],MATCH(E$2,CiudadanosSupermercados[#Headers],0),0)="","",VLOOKUP($A6,CiudadanosSupermercados[],MATCH(E$2,CiudadanosSupermercados[#Headers],0),0)),"")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+IFERROR(IF(VLOOKUP($A7,CiudadanosSupermercados[],MATCH(C$2,CiudadanosSupermercados[#Headers],0),0)="","",VLOOKUP($A7,CiudadanosSupermercados[],MATCH(C$2,CiudadanosSupermercados[#Headers],0),0)),"")</f>
        <v>0</v>
      </c>
      <c r="D7" s="17">
        <f>+IFERROR(IF(VLOOKUP($A7,CiudadanosSupermercados[],MATCH(D$2,CiudadanosSupermercados[#Headers],0),0)="","",VLOOKUP($A7,CiudadanosSupermercados[],MATCH(D$2,CiudadanosSupermercados[#Headers],0),0)),"")</f>
        <v>0</v>
      </c>
      <c r="E7" s="17">
        <f>+IFERROR(IF(VLOOKUP($A7,CiudadanosSupermercados[],MATCH(E$2,CiudadanosSupermercados[#Headers],0),0)="","",VLOOKUP($A7,CiudadanosSupermercados[],MATCH(E$2,CiudadanosSupermercados[#Headers],0),0)),"")</f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f>+IFERROR(IF(VLOOKUP($A8,CiudadanosSupermercados[],MATCH(C$2,CiudadanosSupermercados[#Headers],0),0)="","",VLOOKUP($A8,CiudadanosSupermercados[],MATCH(C$2,CiudadanosSupermercados[#Headers],0),0)),"")</f>
        <v>8114.9558823529405</v>
      </c>
      <c r="D8" s="17">
        <f>+IFERROR(IF(VLOOKUP($A8,CiudadanosSupermercados[],MATCH(D$2,CiudadanosSupermercados[#Headers],0),0)="","",VLOOKUP($A8,CiudadanosSupermercados[],MATCH(D$2,CiudadanosSupermercados[#Headers],0),0)),"")</f>
        <v>9757.5882352941153</v>
      </c>
      <c r="E8" s="17">
        <f>+IFERROR(IF(VLOOKUP($A8,CiudadanosSupermercados[],MATCH(E$2,CiudadanosSupermercados[#Headers],0),0)="","",VLOOKUP($A8,CiudadanosSupermercados[],MATCH(E$2,CiudadanosSupermercados[#Headers],0),0)),"")</f>
        <v>5266.5220588235288</v>
      </c>
      <c r="F8" s="18">
        <f t="shared" si="1"/>
        <v>23139.066176470584</v>
      </c>
    </row>
    <row r="9" spans="1:6" ht="17.25" x14ac:dyDescent="0.25">
      <c r="A9" s="16" t="s">
        <v>18</v>
      </c>
      <c r="B9" s="16" t="s">
        <v>15</v>
      </c>
      <c r="C9" s="17">
        <f>+IFERROR(IF(VLOOKUP($A9,CiudadanosSupermercados[],MATCH(C$2,CiudadanosSupermercados[#Headers],0),0)="","",VLOOKUP($A9,CiudadanosSupermercados[],MATCH(C$2,CiudadanosSupermercados[#Headers],0),0)),"")</f>
        <v>0</v>
      </c>
      <c r="D9" s="17">
        <f>+IFERROR(IF(VLOOKUP($A9,CiudadanosSupermercados[],MATCH(D$2,CiudadanosSupermercados[#Headers],0),0)="","",VLOOKUP($A9,CiudadanosSupermercados[],MATCH(D$2,CiudadanosSupermercados[#Headers],0),0)),"")</f>
        <v>0</v>
      </c>
      <c r="E9" s="17">
        <f>+IFERROR(IF(VLOOKUP($A9,CiudadanosSupermercados[],MATCH(E$2,CiudadanosSupermercados[#Headers],0),0)="","",VLOOKUP($A9,CiudadanosSupermercados[],MATCH(E$2,CiudadanosSupermercados[#Headers],0),0)),"")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+IFERROR(IF(VLOOKUP($A10,CiudadanosSupermercados[],MATCH(C$2,CiudadanosSupermercados[#Headers],0),0)="","",VLOOKUP($A10,CiudadanosSupermercados[],MATCH(C$2,CiudadanosSupermercados[#Headers],0),0)),"")</f>
        <v>0</v>
      </c>
      <c r="D10" s="17">
        <f>+IFERROR(IF(VLOOKUP($A10,CiudadanosSupermercados[],MATCH(D$2,CiudadanosSupermercados[#Headers],0),0)="","",VLOOKUP($A10,CiudadanosSupermercados[],MATCH(D$2,CiudadanosSupermercados[#Headers],0),0)),"")</f>
        <v>0</v>
      </c>
      <c r="E10" s="17">
        <f>+IFERROR(IF(VLOOKUP($A10,CiudadanosSupermercados[],MATCH(E$2,CiudadanosSupermercados[#Headers],0),0)="","",VLOOKUP($A10,CiudadanosSupermercados[],MATCH(E$2,CiudadanosSupermercados[#Headers],0),0)),"")</f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f>+IFERROR(IF(VLOOKUP($A11,CiudadanosSupermercados[],MATCH(C$2,CiudadanosSupermercados[#Headers],0),0)="","",VLOOKUP($A11,CiudadanosSupermercados[],MATCH(C$2,CiudadanosSupermercados[#Headers],0),0)),"")</f>
        <v>0</v>
      </c>
      <c r="D11" s="17">
        <f>+IFERROR(IF(VLOOKUP($A11,CiudadanosSupermercados[],MATCH(D$2,CiudadanosSupermercados[#Headers],0),0)="","",VLOOKUP($A11,CiudadanosSupermercados[],MATCH(D$2,CiudadanosSupermercados[#Headers],0),0)),"")</f>
        <v>0</v>
      </c>
      <c r="E11" s="17">
        <f>+IFERROR(IF(VLOOKUP($A11,CiudadanosSupermercados[],MATCH(E$2,CiudadanosSupermercados[#Headers],0),0)="","",VLOOKUP($A11,CiudadanosSupermercados[],MATCH(E$2,CiudadanosSupermercados[#Headers],0),0)),"")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+IFERROR(IF(VLOOKUP($A12,CiudadanosSupermercados[],MATCH(C$2,CiudadanosSupermercados[#Headers],0),0)="","",VLOOKUP($A12,CiudadanosSupermercados[],MATCH(C$2,CiudadanosSupermercados[#Headers],0),0)),"")</f>
        <v>0</v>
      </c>
      <c r="D12" s="17">
        <f>+IFERROR(IF(VLOOKUP($A12,CiudadanosSupermercados[],MATCH(D$2,CiudadanosSupermercados[#Headers],0),0)="","",VLOOKUP($A12,CiudadanosSupermercados[],MATCH(D$2,CiudadanosSupermercados[#Headers],0),0)),"")</f>
        <v>0</v>
      </c>
      <c r="E12" s="17">
        <f>+IFERROR(IF(VLOOKUP($A12,CiudadanosSupermercados[],MATCH(E$2,CiudadanosSupermercados[#Headers],0),0)="","",VLOOKUP($A12,CiudadanosSupermercados[],MATCH(E$2,CiudadanosSupermercados[#Headers],0),0)),"")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+IFERROR(IF(VLOOKUP($A13,CiudadanosSupermercados[],MATCH(C$2,CiudadanosSupermercados[#Headers],0),0)="","",VLOOKUP($A13,CiudadanosSupermercados[],MATCH(C$2,CiudadanosSupermercados[#Headers],0),0)),"")</f>
        <v>0</v>
      </c>
      <c r="D13" s="17">
        <f>+IFERROR(IF(VLOOKUP($A13,CiudadanosSupermercados[],MATCH(D$2,CiudadanosSupermercados[#Headers],0),0)="","",VLOOKUP($A13,CiudadanosSupermercados[],MATCH(D$2,CiudadanosSupermercados[#Headers],0),0)),"")</f>
        <v>0</v>
      </c>
      <c r="E13" s="17">
        <f>+IFERROR(IF(VLOOKUP($A13,CiudadanosSupermercados[],MATCH(E$2,CiudadanosSupermercados[#Headers],0),0)="","",VLOOKUP($A13,CiudadanosSupermercados[],MATCH(E$2,CiudadanosSupermercados[#Headers],0),0)),"")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+IFERROR(IF(VLOOKUP($A14,CiudadanosSupermercados[],MATCH(C$2,CiudadanosSupermercados[#Headers],0),0)="","",VLOOKUP($A14,CiudadanosSupermercados[],MATCH(C$2,CiudadanosSupermercados[#Headers],0),0)),"")</f>
        <v>0</v>
      </c>
      <c r="D14" s="17">
        <f>+IFERROR(IF(VLOOKUP($A14,CiudadanosSupermercados[],MATCH(D$2,CiudadanosSupermercados[#Headers],0),0)="","",VLOOKUP($A14,CiudadanosSupermercados[],MATCH(D$2,CiudadanosSupermercados[#Headers],0),0)),"")</f>
        <v>0</v>
      </c>
      <c r="E14" s="17">
        <f>+IFERROR(IF(VLOOKUP($A14,CiudadanosSupermercados[],MATCH(E$2,CiudadanosSupermercados[#Headers],0),0)="","",VLOOKUP($A14,CiudadanosSupermercados[],MATCH(E$2,CiudadanosSupermercados[#Headers],0),0)),"")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+IFERROR(IF(VLOOKUP($A15,CiudadanosSupermercados[],MATCH(C$2,CiudadanosSupermercados[#Headers],0),0)="","",VLOOKUP($A15,CiudadanosSupermercados[],MATCH(C$2,CiudadanosSupermercados[#Headers],0),0)),"")</f>
        <v>0</v>
      </c>
      <c r="D15" s="17">
        <f>+IFERROR(IF(VLOOKUP($A15,CiudadanosSupermercados[],MATCH(D$2,CiudadanosSupermercados[#Headers],0),0)="","",VLOOKUP($A15,CiudadanosSupermercados[],MATCH(D$2,CiudadanosSupermercados[#Headers],0),0)),"")</f>
        <v>0</v>
      </c>
      <c r="E15" s="17">
        <f>+IFERROR(IF(VLOOKUP($A15,CiudadanosSupermercados[],MATCH(E$2,CiudadanosSupermercados[#Headers],0),0)="","",VLOOKUP($A15,CiudadanosSupermercados[],MATCH(E$2,CiudadanosSupermercados[#Headers],0),0)),"")</f>
        <v>0</v>
      </c>
      <c r="F15" s="18">
        <f t="shared" si="1"/>
        <v>0</v>
      </c>
    </row>
    <row r="16" spans="1:6" ht="17.25" x14ac:dyDescent="0.25">
      <c r="A16" s="16" t="s">
        <v>25</v>
      </c>
      <c r="B16" s="16" t="s">
        <v>15</v>
      </c>
      <c r="C16" s="17">
        <f>+IFERROR(IF(VLOOKUP($A16,CiudadanosSupermercados[],MATCH(C$2,CiudadanosSupermercados[#Headers],0),0)="","",VLOOKUP($A16,CiudadanosSupermercados[],MATCH(C$2,CiudadanosSupermercados[#Headers],0),0)),"")</f>
        <v>0</v>
      </c>
      <c r="D16" s="17">
        <f>+IFERROR(IF(VLOOKUP($A16,CiudadanosSupermercados[],MATCH(D$2,CiudadanosSupermercados[#Headers],0),0)="","",VLOOKUP($A16,CiudadanosSupermercados[],MATCH(D$2,CiudadanosSupermercados[#Headers],0),0)),"")</f>
        <v>0</v>
      </c>
      <c r="E16" s="17">
        <f>+IFERROR(IF(VLOOKUP($A16,CiudadanosSupermercados[],MATCH(E$2,CiudadanosSupermercados[#Headers],0),0)="","",VLOOKUP($A16,CiudadanosSupermercados[],MATCH(E$2,CiudadanosSupermercados[#Headers],0),0)),"")</f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f>+IFERROR(IF(VLOOKUP($A17,CiudadanosSupermercados[],MATCH(C$2,CiudadanosSupermercados[#Headers],0),0)="","",VLOOKUP($A17,CiudadanosSupermercados[],MATCH(C$2,CiudadanosSupermercados[#Headers],0),0)),"")</f>
        <v>0</v>
      </c>
      <c r="D17" s="17">
        <f>+IFERROR(IF(VLOOKUP($A17,CiudadanosSupermercados[],MATCH(D$2,CiudadanosSupermercados[#Headers],0),0)="","",VLOOKUP($A17,CiudadanosSupermercados[],MATCH(D$2,CiudadanosSupermercados[#Headers],0),0)),"")</f>
        <v>0</v>
      </c>
      <c r="E17" s="17">
        <f>+IFERROR(IF(VLOOKUP($A17,CiudadanosSupermercados[],MATCH(E$2,CiudadanosSupermercados[#Headers],0),0)="","",VLOOKUP($A17,CiudadanosSupermercados[],MATCH(E$2,CiudadanosSupermercados[#Headers],0),0)),"")</f>
        <v>0</v>
      </c>
      <c r="F17" s="18">
        <f t="shared" si="1"/>
        <v>0</v>
      </c>
    </row>
    <row r="18" spans="1:6" ht="17.25" x14ac:dyDescent="0.25">
      <c r="A18" s="16" t="s">
        <v>27</v>
      </c>
      <c r="B18" s="16" t="s">
        <v>15</v>
      </c>
      <c r="C18" s="17">
        <f>+IFERROR(IF(VLOOKUP($A18,CiudadanosSupermercados[],MATCH(C$2,CiudadanosSupermercados[#Headers],0),0)="","",VLOOKUP($A18,CiudadanosSupermercados[],MATCH(C$2,CiudadanosSupermercados[#Headers],0),0)),"")</f>
        <v>0</v>
      </c>
      <c r="D18" s="17">
        <f>+IFERROR(IF(VLOOKUP($A18,CiudadanosSupermercados[],MATCH(D$2,CiudadanosSupermercados[#Headers],0),0)="","",VLOOKUP($A18,CiudadanosSupermercados[],MATCH(D$2,CiudadanosSupermercados[#Headers],0),0)),"")</f>
        <v>0</v>
      </c>
      <c r="E18" s="17">
        <f>+IFERROR(IF(VLOOKUP($A18,CiudadanosSupermercados[],MATCH(E$2,CiudadanosSupermercados[#Headers],0),0)="","",VLOOKUP($A18,CiudadanosSupermercados[],MATCH(E$2,CiudadanosSupermercados[#Headers],0),0)),"")</f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f>+IFERROR(IF(VLOOKUP($A19,CiudadanosSupermercados[],MATCH(C$2,CiudadanosSupermercados[#Headers],0),0)="","",VLOOKUP($A19,CiudadanosSupermercados[],MATCH(C$2,CiudadanosSupermercados[#Headers],0),0)),"")</f>
        <v>0</v>
      </c>
      <c r="D19" s="17">
        <f>+IFERROR(IF(VLOOKUP($A19,CiudadanosSupermercados[],MATCH(D$2,CiudadanosSupermercados[#Headers],0),0)="","",VLOOKUP($A19,CiudadanosSupermercados[],MATCH(D$2,CiudadanosSupermercados[#Headers],0),0)),"")</f>
        <v>0</v>
      </c>
      <c r="E19" s="17">
        <f>+IFERROR(IF(VLOOKUP($A19,CiudadanosSupermercados[],MATCH(E$2,CiudadanosSupermercados[#Headers],0),0)="","",VLOOKUP($A19,CiudadanosSupermercados[],MATCH(E$2,CiudadanosSupermercados[#Headers],0),0)),"")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+IFERROR(IF(VLOOKUP($A20,CiudadanosSupermercados[],MATCH(C$2,CiudadanosSupermercados[#Headers],0),0)="","",VLOOKUP($A20,CiudadanosSupermercados[],MATCH(C$2,CiudadanosSupermercados[#Headers],0),0)),"")</f>
        <v>0</v>
      </c>
      <c r="D20" s="17">
        <f>+IFERROR(IF(VLOOKUP($A20,CiudadanosSupermercados[],MATCH(D$2,CiudadanosSupermercados[#Headers],0),0)="","",VLOOKUP($A20,CiudadanosSupermercados[],MATCH(D$2,CiudadanosSupermercados[#Headers],0),0)),"")</f>
        <v>0</v>
      </c>
      <c r="E20" s="17">
        <f>+IFERROR(IF(VLOOKUP($A20,CiudadanosSupermercados[],MATCH(E$2,CiudadanosSupermercados[#Headers],0),0)="","",VLOOKUP($A20,CiudadanosSupermercados[],MATCH(E$2,CiudadanosSupermercados[#Headers],0),0)),"")</f>
        <v>0</v>
      </c>
      <c r="F20" s="18">
        <f t="shared" si="1"/>
        <v>0</v>
      </c>
    </row>
    <row r="21" spans="1:6" ht="17.25" x14ac:dyDescent="0.25">
      <c r="A21" s="16" t="s">
        <v>31</v>
      </c>
      <c r="B21" s="16" t="s">
        <v>30</v>
      </c>
      <c r="C21" s="17">
        <f>+IFERROR(IF(VLOOKUP($A21,CiudadanosSupermercados[],MATCH(C$2,CiudadanosSupermercados[#Headers],0),0)="","",VLOOKUP($A21,CiudadanosSupermercados[],MATCH(C$2,CiudadanosSupermercados[#Headers],0),0)),"")</f>
        <v>0</v>
      </c>
      <c r="D21" s="17">
        <f>+IFERROR(IF(VLOOKUP($A21,CiudadanosSupermercados[],MATCH(D$2,CiudadanosSupermercados[#Headers],0),0)="","",VLOOKUP($A21,CiudadanosSupermercados[],MATCH(D$2,CiudadanosSupermercados[#Headers],0),0)),"")</f>
        <v>0</v>
      </c>
      <c r="E21" s="17">
        <f>+IFERROR(IF(VLOOKUP($A21,CiudadanosSupermercados[],MATCH(E$2,CiudadanosSupermercados[#Headers],0),0)="","",VLOOKUP($A21,CiudadanosSupermercados[],MATCH(E$2,CiudadanosSupermercados[#Headers],0),0)),"")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+IFERROR(IF(VLOOKUP($A22,CiudadanosSupermercados[],MATCH(C$2,CiudadanosSupermercados[#Headers],0),0)="","",VLOOKUP($A22,CiudadanosSupermercados[],MATCH(C$2,CiudadanosSupermercados[#Headers],0),0)),"")</f>
        <v>0</v>
      </c>
      <c r="D22" s="17">
        <f>+IFERROR(IF(VLOOKUP($A22,CiudadanosSupermercados[],MATCH(D$2,CiudadanosSupermercados[#Headers],0),0)="","",VLOOKUP($A22,CiudadanosSupermercados[],MATCH(D$2,CiudadanosSupermercados[#Headers],0),0)),"")</f>
        <v>0</v>
      </c>
      <c r="E22" s="17">
        <f>+IFERROR(IF(VLOOKUP($A22,CiudadanosSupermercados[],MATCH(E$2,CiudadanosSupermercados[#Headers],0),0)="","",VLOOKUP($A22,CiudadanosSupermercados[],MATCH(E$2,CiudadanosSupermercados[#Headers],0),0)),"")</f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f>+IFERROR(IF(VLOOKUP($A23,CiudadanosSupermercados[],MATCH(C$2,CiudadanosSupermercados[#Headers],0),0)="","",VLOOKUP($A23,CiudadanosSupermercados[],MATCH(C$2,CiudadanosSupermercados[#Headers],0),0)),"")</f>
        <v>0</v>
      </c>
      <c r="D23" s="17">
        <f>+IFERROR(IF(VLOOKUP($A23,CiudadanosSupermercados[],MATCH(D$2,CiudadanosSupermercados[#Headers],0),0)="","",VLOOKUP($A23,CiudadanosSupermercados[],MATCH(D$2,CiudadanosSupermercados[#Headers],0),0)),"")</f>
        <v>0</v>
      </c>
      <c r="E23" s="17">
        <f>+IFERROR(IF(VLOOKUP($A23,CiudadanosSupermercados[],MATCH(E$2,CiudadanosSupermercados[#Headers],0),0)="","",VLOOKUP($A23,CiudadanosSupermercados[],MATCH(E$2,CiudadanosSupermercados[#Headers],0),0)),"")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+IFERROR(IF(VLOOKUP($A24,CiudadanosSupermercados[],MATCH(C$2,CiudadanosSupermercados[#Headers],0),0)="","",VLOOKUP($A24,CiudadanosSupermercados[],MATCH(C$2,CiudadanosSupermercados[#Headers],0),0)),"")</f>
        <v>0</v>
      </c>
      <c r="D24" s="17">
        <f>+IFERROR(IF(VLOOKUP($A24,CiudadanosSupermercados[],MATCH(D$2,CiudadanosSupermercados[#Headers],0),0)="","",VLOOKUP($A24,CiudadanosSupermercados[],MATCH(D$2,CiudadanosSupermercados[#Headers],0),0)),"")</f>
        <v>0</v>
      </c>
      <c r="E24" s="17">
        <f>+IFERROR(IF(VLOOKUP($A24,CiudadanosSupermercados[],MATCH(E$2,CiudadanosSupermercados[#Headers],0),0)="","",VLOOKUP($A24,CiudadanosSupermercados[],MATCH(E$2,CiudadanosSupermercados[#Headers],0),0)),"")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+IFERROR(IF(VLOOKUP($A25,CiudadanosSupermercados[],MATCH(C$2,CiudadanosSupermercados[#Headers],0),0)="","",VLOOKUP($A25,CiudadanosSupermercados[],MATCH(C$2,CiudadanosSupermercados[#Headers],0),0)),"")</f>
        <v>0</v>
      </c>
      <c r="D25" s="17">
        <f>+IFERROR(IF(VLOOKUP($A25,CiudadanosSupermercados[],MATCH(D$2,CiudadanosSupermercados[#Headers],0),0)="","",VLOOKUP($A25,CiudadanosSupermercados[],MATCH(D$2,CiudadanosSupermercados[#Headers],0),0)),"")</f>
        <v>0</v>
      </c>
      <c r="E25" s="17">
        <f>+IFERROR(IF(VLOOKUP($A25,CiudadanosSupermercados[],MATCH(E$2,CiudadanosSupermercados[#Headers],0),0)="","",VLOOKUP($A25,CiudadanosSupermercados[],MATCH(E$2,CiudadanosSupermercados[#Headers],0),0)),"")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+IFERROR(IF(VLOOKUP($A26,CiudadanosSupermercados[],MATCH(C$2,CiudadanosSupermercados[#Headers],0),0)="","",VLOOKUP($A26,CiudadanosSupermercados[],MATCH(C$2,CiudadanosSupermercados[#Headers],0),0)),"")</f>
        <v>0</v>
      </c>
      <c r="D26" s="17">
        <f>+IFERROR(IF(VLOOKUP($A26,CiudadanosSupermercados[],MATCH(D$2,CiudadanosSupermercados[#Headers],0),0)="","",VLOOKUP($A26,CiudadanosSupermercados[],MATCH(D$2,CiudadanosSupermercados[#Headers],0),0)),"")</f>
        <v>0</v>
      </c>
      <c r="E26" s="17">
        <f>+IFERROR(IF(VLOOKUP($A26,CiudadanosSupermercados[],MATCH(E$2,CiudadanosSupermercados[#Headers],0),0)="","",VLOOKUP($A26,CiudadanosSupermercados[],MATCH(E$2,CiudadanosSupermercados[#Headers],0),0)),"")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+IFERROR(IF(VLOOKUP($A27,CiudadanosSupermercados[],MATCH(C$2,CiudadanosSupermercados[#Headers],0),0)="","",VLOOKUP($A27,CiudadanosSupermercados[],MATCH(C$2,CiudadanosSupermercados[#Headers],0),0)),"")</f>
        <v>0</v>
      </c>
      <c r="D27" s="17">
        <f>+IFERROR(IF(VLOOKUP($A27,CiudadanosSupermercados[],MATCH(D$2,CiudadanosSupermercados[#Headers],0),0)="","",VLOOKUP($A27,CiudadanosSupermercados[],MATCH(D$2,CiudadanosSupermercados[#Headers],0),0)),"")</f>
        <v>0</v>
      </c>
      <c r="E27" s="17">
        <f>+IFERROR(IF(VLOOKUP($A27,CiudadanosSupermercados[],MATCH(E$2,CiudadanosSupermercados[#Headers],0),0)="","",VLOOKUP($A27,CiudadanosSupermercados[],MATCH(E$2,CiudadanosSupermercados[#Headers],0),0)),"")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+IFERROR(IF(VLOOKUP($A28,CiudadanosSupermercados[],MATCH(C$2,CiudadanosSupermercados[#Headers],0),0)="","",VLOOKUP($A28,CiudadanosSupermercados[],MATCH(C$2,CiudadanosSupermercados[#Headers],0),0)),"")</f>
        <v>1159.2794117647059</v>
      </c>
      <c r="D28" s="17">
        <f>+IFERROR(IF(VLOOKUP($A28,CiudadanosSupermercados[],MATCH(D$2,CiudadanosSupermercados[#Headers],0),0)="","",VLOOKUP($A28,CiudadanosSupermercados[],MATCH(D$2,CiudadanosSupermercados[#Headers],0),0)),"")</f>
        <v>1393.9411764705883</v>
      </c>
      <c r="E28" s="17">
        <f>+IFERROR(IF(VLOOKUP($A28,CiudadanosSupermercados[],MATCH(E$2,CiudadanosSupermercados[#Headers],0),0)="","",VLOOKUP($A28,CiudadanosSupermercados[],MATCH(E$2,CiudadanosSupermercados[#Headers],0),0)),"")</f>
        <v>752.36029411764707</v>
      </c>
      <c r="F28" s="18">
        <f t="shared" si="1"/>
        <v>3305.5808823529414</v>
      </c>
    </row>
    <row r="29" spans="1:6" ht="17.25" x14ac:dyDescent="0.25">
      <c r="A29" s="16" t="s">
        <v>39</v>
      </c>
      <c r="B29" s="16" t="s">
        <v>30</v>
      </c>
      <c r="C29" s="17">
        <f>+IFERROR(IF(VLOOKUP($A29,CiudadanosSupermercados[],MATCH(C$2,CiudadanosSupermercados[#Headers],0),0)="","",VLOOKUP($A29,CiudadanosSupermercados[],MATCH(C$2,CiudadanosSupermercados[#Headers],0),0)),"")</f>
        <v>0</v>
      </c>
      <c r="D29" s="17">
        <f>+IFERROR(IF(VLOOKUP($A29,CiudadanosSupermercados[],MATCH(D$2,CiudadanosSupermercados[#Headers],0),0)="","",VLOOKUP($A29,CiudadanosSupermercados[],MATCH(D$2,CiudadanosSupermercados[#Headers],0),0)),"")</f>
        <v>0</v>
      </c>
      <c r="E29" s="17">
        <f>+IFERROR(IF(VLOOKUP($A29,CiudadanosSupermercados[],MATCH(E$2,CiudadanosSupermercados[#Headers],0),0)="","",VLOOKUP($A29,CiudadanosSupermercados[],MATCH(E$2,CiudadanosSupermercados[#Headers],0),0)),"")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+IFERROR(IF(VLOOKUP($A30,CiudadanosSupermercados[],MATCH(C$2,CiudadanosSupermercados[#Headers],0),0)="","",VLOOKUP($A30,CiudadanosSupermercados[],MATCH(C$2,CiudadanosSupermercados[#Headers],0),0)),"")</f>
        <v>2318.5588235294117</v>
      </c>
      <c r="D30" s="17">
        <f>+IFERROR(IF(VLOOKUP($A30,CiudadanosSupermercados[],MATCH(D$2,CiudadanosSupermercados[#Headers],0),0)="","",VLOOKUP($A30,CiudadanosSupermercados[],MATCH(D$2,CiudadanosSupermercados[#Headers],0),0)),"")</f>
        <v>2787.8823529411766</v>
      </c>
      <c r="E30" s="17">
        <f>+IFERROR(IF(VLOOKUP($A30,CiudadanosSupermercados[],MATCH(E$2,CiudadanosSupermercados[#Headers],0),0)="","",VLOOKUP($A30,CiudadanosSupermercados[],MATCH(E$2,CiudadanosSupermercados[#Headers],0),0)),"")</f>
        <v>1504.7205882352941</v>
      </c>
      <c r="F30" s="18">
        <f t="shared" si="1"/>
        <v>6611.1617647058829</v>
      </c>
    </row>
    <row r="31" spans="1:6" ht="17.25" x14ac:dyDescent="0.25">
      <c r="A31" s="16" t="s">
        <v>42</v>
      </c>
      <c r="B31" s="16" t="s">
        <v>41</v>
      </c>
      <c r="C31" s="17">
        <f>+IFERROR(IF(VLOOKUP($A31,CiudadanosSupermercados[],MATCH(C$2,CiudadanosSupermercados[#Headers],0),0)="","",VLOOKUP($A31,CiudadanosSupermercados[],MATCH(C$2,CiudadanosSupermercados[#Headers],0),0)),"")</f>
        <v>1159.2794117647059</v>
      </c>
      <c r="D31" s="17">
        <f>+IFERROR(IF(VLOOKUP($A31,CiudadanosSupermercados[],MATCH(D$2,CiudadanosSupermercados[#Headers],0),0)="","",VLOOKUP($A31,CiudadanosSupermercados[],MATCH(D$2,CiudadanosSupermercados[#Headers],0),0)),"")</f>
        <v>1393.9411764705883</v>
      </c>
      <c r="E31" s="17">
        <f>+IFERROR(IF(VLOOKUP($A31,CiudadanosSupermercados[],MATCH(E$2,CiudadanosSupermercados[#Headers],0),0)="","",VLOOKUP($A31,CiudadanosSupermercados[],MATCH(E$2,CiudadanosSupermercados[#Headers],0),0)),"")</f>
        <v>752.36029411764707</v>
      </c>
      <c r="F31" s="18">
        <f t="shared" si="1"/>
        <v>3305.5808823529414</v>
      </c>
    </row>
    <row r="32" spans="1:6" ht="17.25" x14ac:dyDescent="0.25">
      <c r="A32" s="16" t="s">
        <v>43</v>
      </c>
      <c r="B32" s="16" t="s">
        <v>41</v>
      </c>
      <c r="C32" s="17">
        <f>+IFERROR(IF(VLOOKUP($A32,CiudadanosSupermercados[],MATCH(C$2,CiudadanosSupermercados[#Headers],0),0)="","",VLOOKUP($A32,CiudadanosSupermercados[],MATCH(C$2,CiudadanosSupermercados[#Headers],0),0)),"")</f>
        <v>0</v>
      </c>
      <c r="D32" s="17">
        <f>+IFERROR(IF(VLOOKUP($A32,CiudadanosSupermercados[],MATCH(D$2,CiudadanosSupermercados[#Headers],0),0)="","",VLOOKUP($A32,CiudadanosSupermercados[],MATCH(D$2,CiudadanosSupermercados[#Headers],0),0)),"")</f>
        <v>0</v>
      </c>
      <c r="E32" s="17">
        <f>+IFERROR(IF(VLOOKUP($A32,CiudadanosSupermercados[],MATCH(E$2,CiudadanosSupermercados[#Headers],0),0)="","",VLOOKUP($A32,CiudadanosSupermercados[],MATCH(E$2,CiudadanosSupermercados[#Headers],0),0)),"")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+IFERROR(IF(VLOOKUP($A33,CiudadanosSupermercados[],MATCH(C$2,CiudadanosSupermercados[#Headers],0),0)="","",VLOOKUP($A33,CiudadanosSupermercados[],MATCH(C$2,CiudadanosSupermercados[#Headers],0),0)),"")</f>
        <v>5796.3970588235297</v>
      </c>
      <c r="D33" s="17">
        <f>+IFERROR(IF(VLOOKUP($A33,CiudadanosSupermercados[],MATCH(D$2,CiudadanosSupermercados[#Headers],0),0)="","",VLOOKUP($A33,CiudadanosSupermercados[],MATCH(D$2,CiudadanosSupermercados[#Headers],0),0)),"")</f>
        <v>6969.7058823529424</v>
      </c>
      <c r="E33" s="17">
        <f>+IFERROR(IF(VLOOKUP($A33,CiudadanosSupermercados[],MATCH(E$2,CiudadanosSupermercados[#Headers],0),0)="","",VLOOKUP($A33,CiudadanosSupermercados[],MATCH(E$2,CiudadanosSupermercados[#Headers],0),0)),"")</f>
        <v>3761.8014705882356</v>
      </c>
      <c r="F33" s="18">
        <f t="shared" si="1"/>
        <v>16527.904411764706</v>
      </c>
    </row>
    <row r="34" spans="1:6" ht="17.25" x14ac:dyDescent="0.25">
      <c r="A34" s="16" t="s">
        <v>45</v>
      </c>
      <c r="B34" s="16" t="s">
        <v>41</v>
      </c>
      <c r="C34" s="17">
        <f>+IFERROR(IF(VLOOKUP($A34,CiudadanosSupermercados[],MATCH(C$2,CiudadanosSupermercados[#Headers],0),0)="","",VLOOKUP($A34,CiudadanosSupermercados[],MATCH(C$2,CiudadanosSupermercados[#Headers],0),0)),"")</f>
        <v>0</v>
      </c>
      <c r="D34" s="17">
        <f>+IFERROR(IF(VLOOKUP($A34,CiudadanosSupermercados[],MATCH(D$2,CiudadanosSupermercados[#Headers],0),0)="","",VLOOKUP($A34,CiudadanosSupermercados[],MATCH(D$2,CiudadanosSupermercados[#Headers],0),0)),"")</f>
        <v>0</v>
      </c>
      <c r="E34" s="17">
        <f>+IFERROR(IF(VLOOKUP($A34,CiudadanosSupermercados[],MATCH(E$2,CiudadanosSupermercados[#Headers],0),0)="","",VLOOKUP($A34,CiudadanosSupermercados[],MATCH(E$2,CiudadanosSupermercados[#Headers],0),0)),"")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+IFERROR(IF(VLOOKUP($A35,CiudadanosSupermercados[],MATCH(C$2,CiudadanosSupermercados[#Headers],0),0)="","",VLOOKUP($A35,CiudadanosSupermercados[],MATCH(C$2,CiudadanosSupermercados[#Headers],0),0)),"")</f>
        <v>1159.2794117647059</v>
      </c>
      <c r="D35" s="19">
        <f>+IFERROR(IF(VLOOKUP($A35,CiudadanosSupermercados[],MATCH(D$2,CiudadanosSupermercados[#Headers],0),0)="","",VLOOKUP($A35,CiudadanosSupermercados[],MATCH(D$2,CiudadanosSupermercados[#Headers],0),0)),"")</f>
        <v>1393.9411764705883</v>
      </c>
      <c r="E35" s="19">
        <f>+IFERROR(IF(VLOOKUP($A35,CiudadanosSupermercados[],MATCH(E$2,CiudadanosSupermercados[#Headers],0),0)="","",VLOOKUP($A35,CiudadanosSupermercados[],MATCH(E$2,CiudadanosSupermercados[#Headers],0),0)),"")</f>
        <v>752.36029411764707</v>
      </c>
      <c r="F35" s="20">
        <f t="shared" si="1"/>
        <v>3305.5808823529414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21"/>
  <sheetViews>
    <sheetView showGridLines="0" topLeftCell="A4" workbookViewId="0">
      <selection activeCell="H18" sqref="H18"/>
    </sheetView>
  </sheetViews>
  <sheetFormatPr baseColWidth="10" defaultRowHeight="15" x14ac:dyDescent="0.25"/>
  <cols>
    <col min="1" max="1" width="25.7109375" style="2" bestFit="1" customWidth="1"/>
    <col min="2" max="5" width="15.7109375" style="2" customWidth="1"/>
    <col min="6" max="16384" width="11.42578125" style="2"/>
  </cols>
  <sheetData>
    <row r="1" spans="1:5" ht="18.75" x14ac:dyDescent="0.25">
      <c r="A1" s="46">
        <v>2024</v>
      </c>
      <c r="B1" s="46"/>
      <c r="C1" s="46"/>
      <c r="D1" s="46"/>
      <c r="E1" s="46"/>
    </row>
    <row r="20" spans="1:5" ht="18.75" thickBot="1" x14ac:dyDescent="0.3">
      <c r="A20" s="1" t="s">
        <v>76</v>
      </c>
      <c r="B20" s="1" t="str">
        <f>+IF('Data cruda'!$B$1="1er trimestre","Enero",IF('Data cruda'!$B$1="2do trimestre","Abril",IF('Data cruda'!$B$1="3er trimestre","Julio",IF('Data cruda'!$B$1="4to trimestre","Octubre","-"))))</f>
        <v>Abril</v>
      </c>
      <c r="C20" s="1" t="str">
        <f>+IF('Data cruda'!$B$1="1er trimestre","Febrero",IF('Data cruda'!$B$1="2do trimestre","Mayo",IF('Data cruda'!$B$1="3er trimestre","Agosto",IF('Data cruda'!$B$1="4to trimestre","Noviembre","-"))))</f>
        <v>Mayo</v>
      </c>
      <c r="D20" s="1" t="str">
        <f>+IF('Data cruda'!$B$1="1er trimestre","Marzo",IF('Data cruda'!$B$1="2do trimestre","Junio",IF('Data cruda'!$B$1="3er trimestre","Septiembre",IF('Data cruda'!$B$1="4to trimestre","Diciembre","-"))))</f>
        <v>Junio</v>
      </c>
      <c r="E20" s="1" t="s">
        <v>1</v>
      </c>
    </row>
    <row r="21" spans="1:5" ht="18" x14ac:dyDescent="0.25">
      <c r="A21" s="8" t="s">
        <v>77</v>
      </c>
      <c r="B21" s="9">
        <f>+IFERROR(IF(VLOOKUP($A21,ProductoresCanales[],MATCH(B$20,ProductoresCanales[#Headers],0),0)="","",VLOOKUP($A21,ProductoresCanales[],MATCH(B$20,ProductoresCanales[#Headers],0),0)),"")</f>
        <v>250</v>
      </c>
      <c r="C21" s="9">
        <f>+IFERROR(IF(VLOOKUP($A21,ProductoresCanales[],MATCH(C$20,ProductoresCanales[#Headers],0),0)="","",VLOOKUP($A21,ProductoresCanales[],MATCH(C$20,ProductoresCanales[#Headers],0),0)),"")</f>
        <v>250</v>
      </c>
      <c r="D21" s="9">
        <f>+IFERROR(IF(VLOOKUP($A21,ProductoresCanales[],MATCH(D$20,ProductoresCanales[#Headers],0),0)="","",VLOOKUP($A21,ProductoresCanales[],MATCH(D$20,ProductoresCanales[#Headers],0),0)),"")</f>
        <v>250</v>
      </c>
      <c r="E21" s="10">
        <f t="shared" ref="E21" si="0">+SUM(B21:D21)</f>
        <v>750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7"/>
  <sheetViews>
    <sheetView showGridLines="0" topLeftCell="A7" workbookViewId="0">
      <selection activeCell="A2" sqref="A2:E7"/>
    </sheetView>
  </sheetViews>
  <sheetFormatPr baseColWidth="10" defaultRowHeight="15" x14ac:dyDescent="0.25"/>
  <cols>
    <col min="1" max="1" width="38.140625" style="2" customWidth="1"/>
    <col min="2" max="5" width="15.7109375" style="2" customWidth="1"/>
    <col min="6" max="16384" width="11.42578125" style="2"/>
  </cols>
  <sheetData>
    <row r="1" spans="1:5" ht="18.75" x14ac:dyDescent="0.25">
      <c r="A1" s="46">
        <v>2024</v>
      </c>
      <c r="B1" s="46"/>
      <c r="C1" s="46"/>
      <c r="D1" s="46"/>
      <c r="E1" s="46"/>
    </row>
    <row r="2" spans="1:5" ht="18.75" thickBot="1" x14ac:dyDescent="0.3">
      <c r="A2" s="1" t="s">
        <v>47</v>
      </c>
      <c r="B2" s="1" t="str">
        <f>+IF('Data cruda'!$B$1="1er trimestre","Enero",IF('Data cruda'!$B$1="2do trimestre","Abril",IF('Data cruda'!$B$1="3er trimestre","Julio",IF('Data cruda'!$B$1="4to trimestre","Octubre","-"))))</f>
        <v>Abril</v>
      </c>
      <c r="C2" s="1" t="str">
        <f>+IF('Data cruda'!$B$1="1er trimestre","Febrero",IF('Data cruda'!$B$1="2do trimestre","Mayo",IF('Data cruda'!$B$1="3er trimestre","Agosto",IF('Data cruda'!$B$1="4to trimestre","Noviembre","-"))))</f>
        <v>Mayo</v>
      </c>
      <c r="D2" s="1" t="str">
        <f>+IF('Data cruda'!$B$1="1er trimestre","Marzo",IF('Data cruda'!$B$1="2do trimestre","Junio",IF('Data cruda'!$B$1="3er trimestre","Septiembre",IF('Data cruda'!$B$1="4to trimestre","Diciembre","-"))))</f>
        <v>Junio</v>
      </c>
      <c r="E2" s="1" t="s">
        <v>1</v>
      </c>
    </row>
    <row r="3" spans="1:5" ht="18" thickBot="1" x14ac:dyDescent="0.3">
      <c r="A3" s="3" t="s">
        <v>1</v>
      </c>
      <c r="B3" s="15">
        <f>+SUM(B4:B7)</f>
        <v>3</v>
      </c>
      <c r="C3" s="15">
        <f>+SUM(C4:C7)</f>
        <v>2</v>
      </c>
      <c r="D3" s="15">
        <f>+SUM(D4:D7)</f>
        <v>4</v>
      </c>
      <c r="E3" s="15">
        <f>+SUM(E4:E7)</f>
        <v>9</v>
      </c>
    </row>
    <row r="4" spans="1:5" ht="83.25" thickBot="1" x14ac:dyDescent="0.3">
      <c r="A4" s="33" t="s">
        <v>62</v>
      </c>
      <c r="B4" s="19">
        <f>+IFERROR(IF(VLOOKUP($A4,Talleres[],MATCH(B$2,Talleres[#Headers],0),0)="","",VLOOKUP($A4,Talleres[],MATCH(B$2,Talleres[#Headers],0),0)),"")</f>
        <v>2</v>
      </c>
      <c r="C4" s="19">
        <f>+IFERROR(IF(VLOOKUP($A4,Talleres[],MATCH(C$2,Talleres[#Headers],0),0)="","",VLOOKUP($A4,Talleres[],MATCH(C$2,Talleres[#Headers],0),0)),"")</f>
        <v>1</v>
      </c>
      <c r="D4" s="19">
        <f>+IFERROR(IF(VLOOKUP($A4,Talleres[],MATCH(D$2,Talleres[#Headers],0),0)="","",VLOOKUP($A4,Talleres[],MATCH(D$2,Talleres[#Headers],0),0)),"")</f>
        <v>1</v>
      </c>
      <c r="E4" s="21">
        <f>+SUM(B4:D4)</f>
        <v>4</v>
      </c>
    </row>
    <row r="5" spans="1:5" ht="66.75" thickBot="1" x14ac:dyDescent="0.3">
      <c r="A5" s="33" t="s">
        <v>63</v>
      </c>
      <c r="B5" s="19">
        <f>+IFERROR(IF(VLOOKUP($A5,Talleres[],MATCH(B$2,Talleres[#Headers],0),0)="","",VLOOKUP($A5,Talleres[],MATCH(B$2,Talleres[#Headers],0),0)),"")</f>
        <v>1</v>
      </c>
      <c r="C5" s="19">
        <f>+IFERROR(IF(VLOOKUP($A5,Talleres[],MATCH(C$2,Talleres[#Headers],0),0)="","",VLOOKUP($A5,Talleres[],MATCH(C$2,Talleres[#Headers],0),0)),"")</f>
        <v>1</v>
      </c>
      <c r="D5" s="19">
        <f>+IFERROR(IF(VLOOKUP($A5,Talleres[],MATCH(D$2,Talleres[#Headers],0),0)="","",VLOOKUP($A5,Talleres[],MATCH(D$2,Talleres[#Headers],0),0)),"")</f>
        <v>0</v>
      </c>
      <c r="E5" s="21">
        <f t="shared" ref="E5:E6" si="0">+SUM(B5:D5)</f>
        <v>2</v>
      </c>
    </row>
    <row r="6" spans="1:5" ht="83.25" thickBot="1" x14ac:dyDescent="0.3">
      <c r="A6" s="33" t="s">
        <v>64</v>
      </c>
      <c r="B6" s="19">
        <f>+IFERROR(IF(VLOOKUP($A6,Talleres[],MATCH(B$2,Talleres[#Headers],0),0)="","",VLOOKUP($A6,Talleres[],MATCH(B$2,Talleres[#Headers],0),0)),"")</f>
        <v>0</v>
      </c>
      <c r="C6" s="19">
        <f>+IFERROR(IF(VLOOKUP($A6,Talleres[],MATCH(C$2,Talleres[#Headers],0),0)="","",VLOOKUP($A6,Talleres[],MATCH(C$2,Talleres[#Headers],0),0)),"")</f>
        <v>0</v>
      </c>
      <c r="D6" s="19">
        <f>+IFERROR(IF(VLOOKUP($A6,Talleres[],MATCH(D$2,Talleres[#Headers],0),0)="","",VLOOKUP($A6,Talleres[],MATCH(D$2,Talleres[#Headers],0),0)),"")</f>
        <v>0</v>
      </c>
      <c r="E6" s="21">
        <f t="shared" si="0"/>
        <v>0</v>
      </c>
    </row>
    <row r="7" spans="1:5" ht="33.75" thickBot="1" x14ac:dyDescent="0.3">
      <c r="A7" s="33" t="s">
        <v>65</v>
      </c>
      <c r="B7" s="19">
        <v>0</v>
      </c>
      <c r="C7" s="19">
        <v>0</v>
      </c>
      <c r="D7" s="19">
        <v>3</v>
      </c>
      <c r="E7" s="21">
        <f>+SUM(B7:D7)</f>
        <v>3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7"/>
  <sheetViews>
    <sheetView showGridLines="0" workbookViewId="0">
      <selection activeCell="J5" sqref="J5"/>
    </sheetView>
  </sheetViews>
  <sheetFormatPr baseColWidth="10" defaultRowHeight="15" x14ac:dyDescent="0.25"/>
  <cols>
    <col min="1" max="1" width="38.85546875" customWidth="1"/>
    <col min="2" max="2" width="11.140625" customWidth="1"/>
    <col min="3" max="3" width="9.7109375" customWidth="1"/>
    <col min="4" max="4" width="10.7109375" customWidth="1"/>
    <col min="5" max="5" width="9.5703125" customWidth="1"/>
  </cols>
  <sheetData>
    <row r="1" spans="1:5" ht="18.75" x14ac:dyDescent="0.3">
      <c r="A1" s="44">
        <v>2024</v>
      </c>
      <c r="B1" s="44"/>
      <c r="C1" s="44"/>
      <c r="D1" s="44"/>
      <c r="E1" s="44"/>
    </row>
    <row r="2" spans="1:5" ht="18.75" thickBot="1" x14ac:dyDescent="0.3">
      <c r="A2" s="1" t="s">
        <v>48</v>
      </c>
      <c r="B2" s="1" t="str">
        <f>+IF('Data cruda'!$B$1="1er trimestre","Enero",IF('Data cruda'!$B$1="2do trimestre","Abril",IF('Data cruda'!$B$1="3er trimestre","Julio",IF('Data cruda'!$B$1="4to trimestre","Octubre","-"))))</f>
        <v>Abril</v>
      </c>
      <c r="C2" s="1" t="str">
        <f>+IF('Data cruda'!$B$1="1er trimestre","Febrero",IF('Data cruda'!$B$1="2do trimestre","Mayo",IF('Data cruda'!$B$1="3er trimestre","Agosto",IF('Data cruda'!$B$1="4to trimestre","Noviembre","-"))))</f>
        <v>Mayo</v>
      </c>
      <c r="D2" s="1" t="str">
        <f>+IF('Data cruda'!$B$1="1er trimestre","Marzo",IF('Data cruda'!$B$1="2do trimestre","Junio",IF('Data cruda'!$B$1="3er trimestre","Septiembre",IF('Data cruda'!$B$1="4to trimestre","Diciembre","-"))))</f>
        <v>Junio</v>
      </c>
      <c r="E2" s="1" t="s">
        <v>1</v>
      </c>
    </row>
    <row r="3" spans="1:5" ht="18" thickBot="1" x14ac:dyDescent="0.3">
      <c r="A3" s="3" t="s">
        <v>1</v>
      </c>
      <c r="B3" s="15">
        <f>+SUM(B4:B7)</f>
        <v>106</v>
      </c>
      <c r="C3" s="15">
        <f>+SUM(C4:C7)</f>
        <v>83</v>
      </c>
      <c r="D3" s="15">
        <f>+SUM(D4:D7)</f>
        <v>111</v>
      </c>
      <c r="E3" s="15">
        <f>+SUM(E4:E7)</f>
        <v>300</v>
      </c>
    </row>
    <row r="4" spans="1:5" ht="50.25" customHeight="1" thickBot="1" x14ac:dyDescent="0.3">
      <c r="A4" s="4" t="s">
        <v>68</v>
      </c>
      <c r="B4" s="19">
        <f>+IFERROR(IF(VLOOKUP($A4,ProductoresTalleres[],MATCH(B$2,ProductoresTalleres[#Headers],0),0)="","",VLOOKUP($A4,ProductoresTalleres[],MATCH(B$2,ProductoresTalleres[#Headers],0),0)),"")</f>
        <v>69</v>
      </c>
      <c r="C4" s="19">
        <f>+IFERROR(IF(VLOOKUP($A4,ProductoresTalleres[],MATCH(C$2,ProductoresTalleres[#Headers],0),0)="","",VLOOKUP($A4,ProductoresTalleres[],MATCH(C$2,ProductoresTalleres[#Headers],0),0)),"")</f>
        <v>34</v>
      </c>
      <c r="D4" s="19">
        <f>+IFERROR(IF(VLOOKUP($A4,ProductoresTalleres[],MATCH(D$2,ProductoresTalleres[#Headers],0),0)="","",VLOOKUP($A4,ProductoresTalleres[],MATCH(D$2,ProductoresTalleres[#Headers],0),0)),"")</f>
        <v>31</v>
      </c>
      <c r="E4" s="21">
        <f>+SUM(B4:D4)</f>
        <v>134</v>
      </c>
    </row>
    <row r="5" spans="1:5" ht="31.5" customHeight="1" thickBot="1" x14ac:dyDescent="0.3">
      <c r="A5" s="4" t="s">
        <v>69</v>
      </c>
      <c r="B5" s="19">
        <f>+IFERROR(IF(VLOOKUP($A5,ProductoresTalleres[],MATCH(B$2,ProductoresTalleres[#Headers],0),0)="","",VLOOKUP($A5,ProductoresTalleres[],MATCH(B$2,ProductoresTalleres[#Headers],0),0)),"")</f>
        <v>37</v>
      </c>
      <c r="C5" s="19">
        <f>+IFERROR(IF(VLOOKUP($A5,ProductoresTalleres[],MATCH(C$2,ProductoresTalleres[#Headers],0),0)="","",VLOOKUP($A5,ProductoresTalleres[],MATCH(C$2,ProductoresTalleres[#Headers],0),0)),"")</f>
        <v>49</v>
      </c>
      <c r="D5" s="19">
        <f>+IFERROR(IF(VLOOKUP($A5,ProductoresTalleres[],MATCH(D$2,ProductoresTalleres[#Headers],0),0)="","",VLOOKUP($A5,ProductoresTalleres[],MATCH(D$2,ProductoresTalleres[#Headers],0),0)),"")</f>
        <v>0</v>
      </c>
      <c r="E5" s="21">
        <f t="shared" ref="E5:E7" si="0">+SUM(B5:D5)</f>
        <v>86</v>
      </c>
    </row>
    <row r="6" spans="1:5" ht="51.75" customHeight="1" thickBot="1" x14ac:dyDescent="0.3">
      <c r="A6" s="4" t="s">
        <v>70</v>
      </c>
      <c r="B6" s="19">
        <f>+IFERROR(IF(VLOOKUP($A6,ProductoresTalleres[],MATCH(B$2,ProductoresTalleres[#Headers],0),0)="","",VLOOKUP($A6,ProductoresTalleres[],MATCH(B$2,ProductoresTalleres[#Headers],0),0)),"")</f>
        <v>0</v>
      </c>
      <c r="C6" s="19">
        <f>+IFERROR(IF(VLOOKUP($A6,ProductoresTalleres[],MATCH(C$2,ProductoresTalleres[#Headers],0),0)="","",VLOOKUP($A6,ProductoresTalleres[],MATCH(C$2,ProductoresTalleres[#Headers],0),0)),"")</f>
        <v>0</v>
      </c>
      <c r="D6" s="19">
        <f>+IFERROR(IF(VLOOKUP($A6,ProductoresTalleres[],MATCH(D$2,ProductoresTalleres[#Headers],0),0)="","",VLOOKUP($A6,ProductoresTalleres[],MATCH(D$2,ProductoresTalleres[#Headers],0),0)),"")</f>
        <v>0</v>
      </c>
      <c r="E6" s="21">
        <f t="shared" si="0"/>
        <v>0</v>
      </c>
    </row>
    <row r="7" spans="1:5" ht="30.75" customHeight="1" thickBot="1" x14ac:dyDescent="0.3">
      <c r="A7" s="4" t="s">
        <v>71</v>
      </c>
      <c r="B7" s="19">
        <f>+IFERROR(IF(VLOOKUP($A7,ProductoresTalleres[],MATCH(B$2,ProductoresTalleres[#Headers],0),0)="","",VLOOKUP($A7,ProductoresTalleres[],MATCH(B$2,ProductoresTalleres[#Headers],0),0)),"")</f>
        <v>0</v>
      </c>
      <c r="C7" s="19">
        <f>+IFERROR(IF(VLOOKUP($A7,ProductoresTalleres[],MATCH(C$2,ProductoresTalleres[#Headers],0),0)="","",VLOOKUP($A7,ProductoresTalleres[],MATCH(C$2,ProductoresTalleres[#Headers],0),0)),"")</f>
        <v>0</v>
      </c>
      <c r="D7" s="19">
        <v>80</v>
      </c>
      <c r="E7" s="21">
        <f t="shared" si="0"/>
        <v>80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Data cruda</vt:lpstr>
      <vt:lpstr>Encuentros</vt:lpstr>
      <vt:lpstr>Productores afiliados</vt:lpstr>
      <vt:lpstr>Asociaciones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Junior Gonzalo Disla Peralta</cp:lastModifiedBy>
  <dcterms:created xsi:type="dcterms:W3CDTF">2023-01-06T17:40:32Z</dcterms:created>
  <dcterms:modified xsi:type="dcterms:W3CDTF">2024-07-24T19:38:21Z</dcterms:modified>
</cp:coreProperties>
</file>