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nci Danis\Desktop\INESPRE\Statistics\Boletines trimestrales\Octubre - Diciembre 2021\"/>
    </mc:Choice>
  </mc:AlternateContent>
  <xr:revisionPtr revIDLastSave="0" documentId="13_ncr:1_{72ED84AB-5D54-474E-91FE-EE5B11A2945A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Servicios Generales" sheetId="1" state="hidden" r:id="rId1"/>
    <sheet name="Canales" sheetId="7" r:id="rId2"/>
    <sheet name="Beneficiarios Canales" sheetId="8" r:id="rId3"/>
    <sheet name="Tabla Bodegas" sheetId="9" r:id="rId4"/>
    <sheet name="Tabla Mercados" sheetId="11" r:id="rId5"/>
    <sheet name="Productores beneficiados" sheetId="16" r:id="rId6"/>
    <sheet name="Talleres" sheetId="14" r:id="rId7"/>
    <sheet name="Beneficiarios Talleres" sheetId="15" r:id="rId8"/>
    <sheet name="Provincias RD" sheetId="4" state="hidden" r:id="rId9"/>
    <sheet name="Trimestres" sheetId="5" state="hidden" r:id="rId10"/>
  </sheets>
  <definedNames>
    <definedName name="_xlnm._FilterDatabase" localSheetId="3" hidden="1">'Tabla Bodegas'!$A$5:$E$40</definedName>
    <definedName name="_xlnm._FilterDatabase" localSheetId="4" hidden="1">'Tabla Mercados'!$A$7:$E$41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B11" i="7"/>
  <c r="D38" i="11"/>
  <c r="C38" i="11"/>
  <c r="D37" i="11"/>
  <c r="C37" i="11"/>
  <c r="D35" i="11"/>
  <c r="C35" i="11"/>
  <c r="D33" i="11"/>
  <c r="C33" i="11"/>
  <c r="D26" i="11"/>
  <c r="C26" i="11"/>
  <c r="D25" i="11"/>
  <c r="C25" i="11"/>
  <c r="D19" i="11"/>
  <c r="D10" i="11"/>
  <c r="C10" i="11"/>
  <c r="F10" i="11" l="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9" i="1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7" i="9"/>
  <c r="A35" i="1"/>
  <c r="A25" i="1"/>
  <c r="A18" i="1"/>
  <c r="A11" i="1"/>
  <c r="A4" i="1"/>
  <c r="B13" i="16" l="1"/>
  <c r="C13" i="16"/>
  <c r="D13" i="16"/>
  <c r="B14" i="16"/>
  <c r="C14" i="16"/>
  <c r="C12" i="15"/>
  <c r="D12" i="15"/>
  <c r="E12" i="15" s="1"/>
  <c r="B14" i="15"/>
  <c r="C14" i="15"/>
  <c r="D14" i="15"/>
  <c r="C15" i="15"/>
  <c r="D15" i="15"/>
  <c r="C16" i="15"/>
  <c r="D16" i="15"/>
  <c r="B17" i="15"/>
  <c r="C17" i="15"/>
  <c r="D17" i="15"/>
  <c r="B11" i="15"/>
  <c r="B12" i="14"/>
  <c r="C12" i="14"/>
  <c r="D12" i="14"/>
  <c r="C13" i="14"/>
  <c r="D13" i="14"/>
  <c r="B14" i="14"/>
  <c r="C14" i="14"/>
  <c r="D14" i="14"/>
  <c r="B15" i="14"/>
  <c r="C15" i="14"/>
  <c r="D15" i="14"/>
  <c r="C16" i="14"/>
  <c r="D16" i="14"/>
  <c r="B17" i="14"/>
  <c r="C17" i="14"/>
  <c r="D17" i="14"/>
  <c r="B11" i="14"/>
  <c r="D10" i="15" l="1"/>
  <c r="C10" i="15"/>
  <c r="E14" i="15"/>
  <c r="E13" i="15"/>
  <c r="E17" i="15"/>
  <c r="E16" i="15"/>
  <c r="E11" i="15"/>
  <c r="E15" i="15"/>
  <c r="D11" i="16"/>
  <c r="E14" i="16"/>
  <c r="E13" i="16"/>
  <c r="C11" i="16"/>
  <c r="B11" i="16"/>
  <c r="E12" i="16"/>
  <c r="B10" i="15"/>
  <c r="E17" i="14"/>
  <c r="E16" i="14"/>
  <c r="E15" i="14"/>
  <c r="E14" i="14"/>
  <c r="E13" i="14"/>
  <c r="E12" i="14"/>
  <c r="E11" i="14"/>
  <c r="D10" i="14"/>
  <c r="C10" i="14"/>
  <c r="B10" i="14"/>
  <c r="E40" i="11"/>
  <c r="G40" i="11" s="1"/>
  <c r="E39" i="11"/>
  <c r="G39" i="11" s="1"/>
  <c r="E38" i="11"/>
  <c r="G38" i="11" s="1"/>
  <c r="E37" i="11"/>
  <c r="G37" i="11" s="1"/>
  <c r="E36" i="11"/>
  <c r="G36" i="11" s="1"/>
  <c r="E35" i="11"/>
  <c r="G35" i="11" s="1"/>
  <c r="E34" i="11"/>
  <c r="G34" i="11" s="1"/>
  <c r="E33" i="11"/>
  <c r="G33" i="11" s="1"/>
  <c r="E32" i="11"/>
  <c r="G32" i="11" s="1"/>
  <c r="E31" i="11"/>
  <c r="G31" i="11" s="1"/>
  <c r="E30" i="11"/>
  <c r="G30" i="11" s="1"/>
  <c r="E29" i="11"/>
  <c r="G29" i="11" s="1"/>
  <c r="E28" i="11"/>
  <c r="G28" i="11" s="1"/>
  <c r="E27" i="11"/>
  <c r="G27" i="11" s="1"/>
  <c r="E26" i="11"/>
  <c r="G26" i="11" s="1"/>
  <c r="E25" i="11"/>
  <c r="G25" i="11" s="1"/>
  <c r="E24" i="11"/>
  <c r="G24" i="11" s="1"/>
  <c r="E23" i="11"/>
  <c r="G23" i="11" s="1"/>
  <c r="E22" i="11"/>
  <c r="G22" i="11" s="1"/>
  <c r="E21" i="11"/>
  <c r="G21" i="11" s="1"/>
  <c r="E20" i="11"/>
  <c r="G20" i="11" s="1"/>
  <c r="E19" i="11"/>
  <c r="G19" i="11" s="1"/>
  <c r="E18" i="11"/>
  <c r="G18" i="11" s="1"/>
  <c r="E17" i="11"/>
  <c r="G17" i="11" s="1"/>
  <c r="E16" i="11"/>
  <c r="G16" i="11" s="1"/>
  <c r="E15" i="11"/>
  <c r="G15" i="11" s="1"/>
  <c r="E14" i="11"/>
  <c r="G14" i="11" s="1"/>
  <c r="E13" i="11"/>
  <c r="G13" i="11" s="1"/>
  <c r="E12" i="11"/>
  <c r="G12" i="11" s="1"/>
  <c r="E11" i="11"/>
  <c r="G11" i="11" s="1"/>
  <c r="E10" i="11"/>
  <c r="G10" i="11" s="1"/>
  <c r="E9" i="11"/>
  <c r="G9" i="11" s="1"/>
  <c r="D8" i="11"/>
  <c r="C8" i="11"/>
  <c r="B8" i="11"/>
  <c r="E38" i="9"/>
  <c r="G38" i="9" s="1"/>
  <c r="E37" i="9"/>
  <c r="G37" i="9" s="1"/>
  <c r="E36" i="9"/>
  <c r="G36" i="9" s="1"/>
  <c r="E35" i="9"/>
  <c r="G35" i="9" s="1"/>
  <c r="E34" i="9"/>
  <c r="G34" i="9" s="1"/>
  <c r="E33" i="9"/>
  <c r="G33" i="9" s="1"/>
  <c r="E32" i="9"/>
  <c r="G32" i="9" s="1"/>
  <c r="E31" i="9"/>
  <c r="G31" i="9" s="1"/>
  <c r="E30" i="9"/>
  <c r="G30" i="9" s="1"/>
  <c r="E29" i="9"/>
  <c r="G29" i="9" s="1"/>
  <c r="E28" i="9"/>
  <c r="G28" i="9" s="1"/>
  <c r="E27" i="9"/>
  <c r="G27" i="9" s="1"/>
  <c r="E26" i="9"/>
  <c r="G26" i="9" s="1"/>
  <c r="E25" i="9"/>
  <c r="G25" i="9" s="1"/>
  <c r="E24" i="9"/>
  <c r="G24" i="9" s="1"/>
  <c r="E23" i="9"/>
  <c r="G23" i="9" s="1"/>
  <c r="E22" i="9"/>
  <c r="G22" i="9" s="1"/>
  <c r="E21" i="9"/>
  <c r="G21" i="9" s="1"/>
  <c r="E20" i="9"/>
  <c r="G20" i="9" s="1"/>
  <c r="E19" i="9"/>
  <c r="G19" i="9" s="1"/>
  <c r="E18" i="9"/>
  <c r="G18" i="9" s="1"/>
  <c r="E17" i="9"/>
  <c r="G17" i="9" s="1"/>
  <c r="E16" i="9"/>
  <c r="G16" i="9" s="1"/>
  <c r="E15" i="9"/>
  <c r="G15" i="9" s="1"/>
  <c r="E14" i="9"/>
  <c r="G14" i="9" s="1"/>
  <c r="E13" i="9"/>
  <c r="G13" i="9" s="1"/>
  <c r="E12" i="9"/>
  <c r="G12" i="9" s="1"/>
  <c r="E11" i="9"/>
  <c r="G11" i="9" s="1"/>
  <c r="E10" i="9"/>
  <c r="G10" i="9" s="1"/>
  <c r="E9" i="9"/>
  <c r="G9" i="9" s="1"/>
  <c r="E8" i="9"/>
  <c r="G8" i="9" s="1"/>
  <c r="E7" i="9"/>
  <c r="G7" i="9" s="1"/>
  <c r="D6" i="9"/>
  <c r="C6" i="9"/>
  <c r="B6" i="9"/>
  <c r="E10" i="15" l="1"/>
  <c r="E8" i="11"/>
  <c r="E11" i="16"/>
  <c r="D11" i="8"/>
  <c r="E15" i="8"/>
  <c r="E13" i="8"/>
  <c r="B11" i="8"/>
  <c r="E12" i="7"/>
  <c r="E13" i="7"/>
  <c r="E15" i="7"/>
  <c r="E10" i="14"/>
  <c r="E6" i="9"/>
  <c r="C11" i="8"/>
  <c r="E12" i="8"/>
  <c r="E14" i="7"/>
  <c r="E22" i="1"/>
  <c r="E9" i="1"/>
  <c r="E44" i="1"/>
  <c r="E33" i="1"/>
  <c r="E11" i="7" l="1"/>
  <c r="E11" i="8"/>
  <c r="E23" i="1"/>
  <c r="E21" i="1"/>
  <c r="D20" i="1"/>
  <c r="C20" i="1"/>
  <c r="B20" i="1"/>
  <c r="D37" i="1"/>
  <c r="C37" i="1"/>
  <c r="B37" i="1"/>
  <c r="D27" i="1"/>
  <c r="C27" i="1"/>
  <c r="B27" i="1"/>
  <c r="D13" i="1"/>
  <c r="C13" i="1"/>
  <c r="B13" i="1"/>
  <c r="D6" i="1"/>
  <c r="C6" i="1"/>
  <c r="B6" i="1"/>
  <c r="E32" i="1"/>
  <c r="E34" i="1"/>
  <c r="E14" i="1"/>
  <c r="E15" i="1"/>
  <c r="E8" i="1"/>
  <c r="E43" i="1"/>
  <c r="E42" i="1"/>
  <c r="E41" i="1"/>
  <c r="E40" i="1"/>
  <c r="E39" i="1"/>
  <c r="E38" i="1"/>
  <c r="E31" i="1"/>
  <c r="E30" i="1"/>
  <c r="E29" i="1"/>
  <c r="E28" i="1"/>
  <c r="E17" i="1"/>
  <c r="E16" i="1"/>
  <c r="E10" i="1"/>
  <c r="E7" i="1"/>
</calcChain>
</file>

<file path=xl/sharedStrings.xml><?xml version="1.0" encoding="utf-8"?>
<sst xmlns="http://schemas.openxmlformats.org/spreadsheetml/2006/main" count="275" uniqueCount="90">
  <si>
    <t>Canales realizados</t>
  </si>
  <si>
    <t>Enero</t>
  </si>
  <si>
    <t>Febrero</t>
  </si>
  <si>
    <t>Marzo</t>
  </si>
  <si>
    <t>Mercados de Productores</t>
  </si>
  <si>
    <t>Agromercados</t>
  </si>
  <si>
    <t>Ferias Agropecuarias</t>
  </si>
  <si>
    <t>Canales</t>
  </si>
  <si>
    <t>Dirección de Gestión de Programas</t>
  </si>
  <si>
    <t>Dirección Agropecuaria, Normas y Tecnología Alimentaria</t>
  </si>
  <si>
    <t>Temas</t>
  </si>
  <si>
    <t>Productores beneficiados</t>
  </si>
  <si>
    <t>Ciudadanos beneficiados</t>
  </si>
  <si>
    <t>Bodegas Móviles</t>
  </si>
  <si>
    <t>Región</t>
  </si>
  <si>
    <t>Provincia</t>
  </si>
  <si>
    <t>Total</t>
  </si>
  <si>
    <t>Gran Santo Domingo</t>
  </si>
  <si>
    <t>Santiago</t>
  </si>
  <si>
    <t>La Vega</t>
  </si>
  <si>
    <t>Valverde</t>
  </si>
  <si>
    <t>Región Norte</t>
  </si>
  <si>
    <t>Azua</t>
  </si>
  <si>
    <t>San Cristóbal</t>
  </si>
  <si>
    <t>San José de Ocoa</t>
  </si>
  <si>
    <t>Barahona</t>
  </si>
  <si>
    <t>Pedernales</t>
  </si>
  <si>
    <t>Bahoruco</t>
  </si>
  <si>
    <t>Elías Piña</t>
  </si>
  <si>
    <t>Región Sur</t>
  </si>
  <si>
    <t>San Pedro de Macorís</t>
  </si>
  <si>
    <t>El Seibo</t>
  </si>
  <si>
    <t>Monte Plata</t>
  </si>
  <si>
    <t>Hato Mayor</t>
  </si>
  <si>
    <t>La Romana</t>
  </si>
  <si>
    <t>La Altagracia</t>
  </si>
  <si>
    <t>Región Este</t>
  </si>
  <si>
    <t>Montecristi</t>
  </si>
  <si>
    <t>Samaná</t>
  </si>
  <si>
    <t>Puerto Plata</t>
  </si>
  <si>
    <t>Espaillat</t>
  </si>
  <si>
    <t>Monseñor Nouel</t>
  </si>
  <si>
    <t>Sánchez Ramírez</t>
  </si>
  <si>
    <t>Hermanas Mirabal</t>
  </si>
  <si>
    <t>Duarte</t>
  </si>
  <si>
    <t>San Juan</t>
  </si>
  <si>
    <t>Peravia</t>
  </si>
  <si>
    <t>Independencia</t>
  </si>
  <si>
    <t>María Trinidad Sánchez</t>
  </si>
  <si>
    <t>Trimestre</t>
  </si>
  <si>
    <t>Mes 1</t>
  </si>
  <si>
    <t>Mes 2</t>
  </si>
  <si>
    <t>Mes 3</t>
  </si>
  <si>
    <t>Enero-Marzo</t>
  </si>
  <si>
    <t>Abril-Junio</t>
  </si>
  <si>
    <t>Julio-Septiembre</t>
  </si>
  <si>
    <t>Octubre-Diciembre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</si>
  <si>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</si>
  <si>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</si>
  <si>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</si>
  <si>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</si>
  <si>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</si>
  <si>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</si>
  <si>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</si>
  <si>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</si>
  <si>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</si>
  <si>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</si>
  <si>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Capacitación a Asociaciones de Productores y a Cooperativas en Normas Técnicas de Calidad e Inocuidad.</t>
  </si>
  <si>
    <t>Capacitación a Asociaciones y Cooperativas de pequeños y medianos productores sobre el proceso del Plan de Comercialización del INESPRE.</t>
  </si>
  <si>
    <t>Capacitación de Productores en Aspectos de Estándares de Calidad, Manejo de Post-Cosecha y Manejo de Productos Agropecuarios.</t>
  </si>
  <si>
    <t>Capacitación a Técnicos en Técnicas de Recepción y Almacenamiento de Productos Agrícolas (BPA).</t>
  </si>
  <si>
    <t>Capacitación de Técnicos en Aspectos Relativos a los Controles y Normas de la Aplicación de Plaguicidas en el Sector Agrícola.</t>
  </si>
  <si>
    <t>Programa de afiliación de mujeres.</t>
  </si>
  <si>
    <t>Programa de afiliación de jovenes.</t>
  </si>
  <si>
    <t>Talleres realizados</t>
  </si>
  <si>
    <t>Productores y técnicos beneficiados</t>
  </si>
  <si>
    <t>Distrito Nacional</t>
  </si>
  <si>
    <t>Santo Domingo</t>
  </si>
  <si>
    <r>
      <t xml:space="preserve">Fuente: </t>
    </r>
    <r>
      <rPr>
        <sz val="10"/>
        <color theme="1"/>
        <rFont val="Palatino Linotype"/>
        <family val="1"/>
      </rPr>
      <t>Elaboración propia con datos de la Dirección de Gestión de Programas.</t>
    </r>
  </si>
  <si>
    <t>Santiago Rodríguez</t>
  </si>
  <si>
    <t>Dajabón</t>
  </si>
  <si>
    <t>Programa de afiliación de jóvenes.</t>
  </si>
  <si>
    <r>
      <t xml:space="preserve">Fuente: </t>
    </r>
    <r>
      <rPr>
        <sz val="10"/>
        <color theme="1"/>
        <rFont val="Palatino Linotype"/>
        <family val="1"/>
      </rPr>
      <t>Elaboración propia con datos de la Dirección Agropecuaria, Normas y Tecnología Alimentaria.</t>
    </r>
  </si>
  <si>
    <t>República Dominicana: Cantidad de canales realizados por mes, según tipo de canal, 2021.</t>
  </si>
  <si>
    <t>República Dominicana: Cantidad de ciudadanos beneficiados por mes, según tipo de canal, 2021.</t>
  </si>
  <si>
    <t>República Dominicana: Cantidad de Bodegas Móviles realizadas por mes, según provincia, 2021.</t>
  </si>
  <si>
    <t>República Dominicana: Cantidad de Mercados de Productores realizadas por mes, según provincia, 2021.</t>
  </si>
  <si>
    <t>República Dominicana: Talleres y afiliaciones por mes, según capacitación, 2021.</t>
  </si>
  <si>
    <t>República Dominicana: Productores y técnicos beneficiados por mes, según capacitación, 2021.</t>
  </si>
  <si>
    <r>
      <rPr>
        <sz val="12"/>
        <rFont val="Palatino Linotype"/>
        <family val="1"/>
      </rPr>
      <t>República Dominicana: Cantidad de productores beneficiados por mes, según tipo de canal, 2021</t>
    </r>
    <r>
      <rPr>
        <b/>
        <sz val="12"/>
        <rFont val="Palatino Linotype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</si>
</sst>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4" fillId="0" borderId="0"/>
    <xf numFmtId="9" fontId="1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/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11" xfId="0" applyFill="1" applyBorder="1" applyAlignment="1">
      <alignment horizontal="center" vertical="center" wrapText="1"/>
    </xf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15" xfId="0" applyNumberForma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5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7" fillId="6" borderId="7" xfId="0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/>
    <xf numFmtId="3" fontId="8" fillId="5" borderId="0" xfId="0" applyNumberFormat="1" applyFont="1" applyFill="1" applyAlignment="1">
      <alignment horizontal="right"/>
    </xf>
    <xf numFmtId="3" fontId="8" fillId="5" borderId="5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8" fillId="0" borderId="0" xfId="0" applyFont="1"/>
    <xf numFmtId="10" fontId="0" fillId="0" borderId="0" xfId="2" applyNumberFormat="1" applyFont="1"/>
    <xf numFmtId="3" fontId="7" fillId="6" borderId="7" xfId="0" applyNumberFormat="1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8" fillId="5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7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mruColors>
      <color rgb="FFC4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12700</xdr:rowOff>
        </xdr:from>
        <xdr:to>
          <xdr:col>4</xdr:col>
          <xdr:colOff>0</xdr:colOff>
          <xdr:row>1</xdr:row>
          <xdr:rowOff>139700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Limpiar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975361</xdr:colOff>
      <xdr:row>1</xdr:row>
      <xdr:rowOff>106681</xdr:rowOff>
    </xdr:from>
    <xdr:to>
      <xdr:col>2</xdr:col>
      <xdr:colOff>754380</xdr:colOff>
      <xdr:row>6</xdr:row>
      <xdr:rowOff>103225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720341" y="335281"/>
          <a:ext cx="1059179" cy="910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1059179</xdr:colOff>
      <xdr:row>6</xdr:row>
      <xdr:rowOff>179424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3093720" y="365760"/>
          <a:ext cx="1059179" cy="910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15240</xdr:rowOff>
    </xdr:from>
    <xdr:to>
      <xdr:col>2</xdr:col>
      <xdr:colOff>525781</xdr:colOff>
      <xdr:row>2</xdr:row>
      <xdr:rowOff>180318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903221" y="15240"/>
          <a:ext cx="617220" cy="5308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1059179</xdr:colOff>
      <xdr:row>4</xdr:row>
      <xdr:rowOff>179424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994660" y="365760"/>
          <a:ext cx="1059179" cy="9109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</xdr:colOff>
      <xdr:row>1</xdr:row>
      <xdr:rowOff>7620</xdr:rowOff>
    </xdr:from>
    <xdr:to>
      <xdr:col>2</xdr:col>
      <xdr:colOff>1417319</xdr:colOff>
      <xdr:row>6</xdr:row>
      <xdr:rowOff>4164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3657600" y="228600"/>
          <a:ext cx="1059179" cy="9109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373380</xdr:colOff>
      <xdr:row>0</xdr:row>
      <xdr:rowOff>167640</xdr:rowOff>
    </xdr:from>
    <xdr:to>
      <xdr:col>2</xdr:col>
      <xdr:colOff>426719</xdr:colOff>
      <xdr:row>5</xdr:row>
      <xdr:rowOff>164184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476500" y="350520"/>
          <a:ext cx="1059179" cy="9109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929640</xdr:colOff>
      <xdr:row>0</xdr:row>
      <xdr:rowOff>60960</xdr:rowOff>
    </xdr:from>
    <xdr:to>
      <xdr:col>2</xdr:col>
      <xdr:colOff>777239</xdr:colOff>
      <xdr:row>5</xdr:row>
      <xdr:rowOff>57504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3032760" y="243840"/>
          <a:ext cx="1059179" cy="9109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33" totalsRowShown="0">
  <autoFilter ref="A1:B33" xr:uid="{00000000-0009-0000-0100-000002000000}"/>
  <tableColumns count="2">
    <tableColumn id="1" xr3:uid="{00000000-0010-0000-0000-000001000000}" name="Provincia"/>
    <tableColumn id="2" xr3:uid="{00000000-0010-0000-0000-000002000000}" name="Regió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rimestres" displayName="trimestres" ref="A1:D5" totalsRowShown="0">
  <autoFilter ref="A1:D5" xr:uid="{00000000-0009-0000-0100-000003000000}"/>
  <tableColumns count="4">
    <tableColumn id="1" xr3:uid="{00000000-0010-0000-0100-000001000000}" name="Trimestre"/>
    <tableColumn id="2" xr3:uid="{00000000-0010-0000-0100-000002000000}" name="Mes 1"/>
    <tableColumn id="3" xr3:uid="{00000000-0010-0000-0100-000003000000}" name="Mes 2"/>
    <tableColumn id="4" xr3:uid="{00000000-0010-0000-0100-000004000000}" name="Mes 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44"/>
  <sheetViews>
    <sheetView workbookViewId="0">
      <selection activeCell="F1" sqref="F1"/>
    </sheetView>
  </sheetViews>
  <sheetFormatPr defaultColWidth="11.54296875" defaultRowHeight="14.5" x14ac:dyDescent="0.35"/>
  <cols>
    <col min="1" max="5" width="23.6328125" customWidth="1"/>
    <col min="6" max="6" width="22.6328125" customWidth="1"/>
  </cols>
  <sheetData>
    <row r="1" spans="1:6" x14ac:dyDescent="0.35">
      <c r="A1" s="14" t="s">
        <v>49</v>
      </c>
      <c r="B1" s="15" t="s">
        <v>55</v>
      </c>
    </row>
    <row r="2" spans="1:6" ht="15" thickBot="1" x14ac:dyDescent="0.4"/>
    <row r="3" spans="1:6" ht="19" thickBot="1" x14ac:dyDescent="0.5">
      <c r="A3" s="68" t="s">
        <v>8</v>
      </c>
      <c r="B3" s="69"/>
      <c r="C3" s="69"/>
      <c r="D3" s="69"/>
      <c r="E3" s="70"/>
      <c r="F3" s="2"/>
    </row>
    <row r="4" spans="1:6" ht="45" customHeight="1" thickBot="1" x14ac:dyDescent="0.4">
      <c r="A4" s="62" t="str">
        <f>+"Instituto de Estabilización de Precios
Departamento de Planificación y Desarrollo
Estadísticas de cantidad de canales realizados "&amp;IF(B1="","-",B1)&amp;" 2021"</f>
        <v>Instituto de Estabilización de Precios
Departamento de Planificación y Desarrollo
Estadísticas de cantidad de canales realizados Julio-Septiembre 2021</v>
      </c>
      <c r="B4" s="63"/>
      <c r="C4" s="63"/>
      <c r="D4" s="63"/>
      <c r="E4" s="64"/>
      <c r="F4" s="52"/>
    </row>
    <row r="5" spans="1:6" ht="15" thickBot="1" x14ac:dyDescent="0.4">
      <c r="A5" s="4"/>
      <c r="B5" s="71" t="s">
        <v>0</v>
      </c>
      <c r="C5" s="72"/>
      <c r="D5" s="72"/>
      <c r="E5" s="73"/>
      <c r="F5" s="1"/>
    </row>
    <row r="6" spans="1:6" ht="15" thickBot="1" x14ac:dyDescent="0.4">
      <c r="A6" s="12" t="s">
        <v>7</v>
      </c>
      <c r="B6" s="3" t="str">
        <f>+IFERROR(VLOOKUP($B$1,trimestres[],2,0),"-")</f>
        <v>Julio</v>
      </c>
      <c r="C6" s="3" t="str">
        <f>+IFERROR(VLOOKUP($B$1,trimestres[],3,0),"-")</f>
        <v>Agosto</v>
      </c>
      <c r="D6" s="3" t="str">
        <f>+IFERROR(VLOOKUP($B$1,trimestres[],4,0),"-")</f>
        <v>Septiembre</v>
      </c>
      <c r="E6" s="3" t="s">
        <v>16</v>
      </c>
      <c r="F6" s="1"/>
    </row>
    <row r="7" spans="1:6" ht="30" customHeight="1" x14ac:dyDescent="0.35">
      <c r="A7" s="5" t="s">
        <v>4</v>
      </c>
      <c r="B7" s="18">
        <v>132</v>
      </c>
      <c r="C7" s="18">
        <v>146</v>
      </c>
      <c r="D7" s="18">
        <v>217</v>
      </c>
      <c r="E7" s="22">
        <f>+SUM(B7:D7)</f>
        <v>495</v>
      </c>
    </row>
    <row r="8" spans="1:6" ht="30" customHeight="1" x14ac:dyDescent="0.35">
      <c r="A8" s="6" t="s">
        <v>13</v>
      </c>
      <c r="B8" s="19">
        <v>635</v>
      </c>
      <c r="C8" s="19">
        <v>510</v>
      </c>
      <c r="D8" s="19">
        <v>545</v>
      </c>
      <c r="E8" s="23">
        <f>+SUM(B8:D8)</f>
        <v>1690</v>
      </c>
    </row>
    <row r="9" spans="1:6" ht="30" customHeight="1" x14ac:dyDescent="0.35">
      <c r="A9" s="6" t="s">
        <v>5</v>
      </c>
      <c r="B9" s="19">
        <v>0</v>
      </c>
      <c r="C9" s="19">
        <v>0</v>
      </c>
      <c r="D9" s="19">
        <v>0</v>
      </c>
      <c r="E9" s="23">
        <f>+IF(AND(B9&lt;&gt;"",C9="",D9=""),B9,IF(AND(B9&lt;&gt;"",C9&lt;&gt;"",D9=""),C9,IF(AND(B9&lt;&gt;"",C9&lt;&gt;"",D9&lt;&gt;""),D9,"N/D")))</f>
        <v>0</v>
      </c>
    </row>
    <row r="10" spans="1:6" ht="30" customHeight="1" thickBot="1" x14ac:dyDescent="0.4">
      <c r="A10" s="7" t="s">
        <v>6</v>
      </c>
      <c r="B10" s="20">
        <v>0</v>
      </c>
      <c r="C10" s="20">
        <v>0</v>
      </c>
      <c r="D10" s="20">
        <v>1</v>
      </c>
      <c r="E10" s="24">
        <f t="shared" ref="E10" si="0">+SUM(B10:D10)</f>
        <v>1</v>
      </c>
    </row>
    <row r="11" spans="1:6" ht="45" customHeight="1" thickBot="1" x14ac:dyDescent="0.4">
      <c r="A11" s="62" t="str">
        <f>+"Instituto de Estabilización de Precios
Departamento de Planificación y Desarrollo
Estadísticas de cantidad de ciudadanos beneficiados "&amp;IF($B$1="","-",$B$1)&amp;" 2021"</f>
        <v>Instituto de Estabilización de Precios
Departamento de Planificación y Desarrollo
Estadísticas de cantidad de ciudadanos beneficiados Julio-Septiembre 2021</v>
      </c>
      <c r="B11" s="63"/>
      <c r="C11" s="63"/>
      <c r="D11" s="63"/>
      <c r="E11" s="64"/>
      <c r="F11" s="52"/>
    </row>
    <row r="12" spans="1:6" ht="15" thickBot="1" x14ac:dyDescent="0.4">
      <c r="A12" s="4"/>
      <c r="B12" s="65" t="s">
        <v>12</v>
      </c>
      <c r="C12" s="66"/>
      <c r="D12" s="66"/>
      <c r="E12" s="67"/>
    </row>
    <row r="13" spans="1:6" ht="15" thickBot="1" x14ac:dyDescent="0.4">
      <c r="A13" s="12" t="s">
        <v>7</v>
      </c>
      <c r="B13" s="3" t="str">
        <f>+IFERROR(VLOOKUP($B$1,trimestres[],2,0),"-")</f>
        <v>Julio</v>
      </c>
      <c r="C13" s="3" t="str">
        <f>+IFERROR(VLOOKUP($B$1,trimestres[],3,0),"-")</f>
        <v>Agosto</v>
      </c>
      <c r="D13" s="3" t="str">
        <f>+IFERROR(VLOOKUP($B$1,trimestres[],4,0),"-")</f>
        <v>Septiembre</v>
      </c>
      <c r="E13" s="12" t="s">
        <v>16</v>
      </c>
    </row>
    <row r="14" spans="1:6" ht="30" customHeight="1" x14ac:dyDescent="0.35">
      <c r="A14" s="5" t="s">
        <v>4</v>
      </c>
      <c r="B14" s="18">
        <v>250800</v>
      </c>
      <c r="C14" s="18">
        <v>277400</v>
      </c>
      <c r="D14" s="18">
        <v>412300</v>
      </c>
      <c r="E14" s="22">
        <f>+SUM(B14:D14)</f>
        <v>940500</v>
      </c>
    </row>
    <row r="15" spans="1:6" ht="30" customHeight="1" x14ac:dyDescent="0.35">
      <c r="A15" s="6" t="s">
        <v>13</v>
      </c>
      <c r="B15" s="19">
        <v>308518</v>
      </c>
      <c r="C15" s="19">
        <v>237441</v>
      </c>
      <c r="D15" s="19">
        <v>293538</v>
      </c>
      <c r="E15" s="23">
        <f>+SUM(B15:D15)</f>
        <v>839497</v>
      </c>
    </row>
    <row r="16" spans="1:6" ht="30" customHeight="1" x14ac:dyDescent="0.35">
      <c r="A16" s="6" t="s">
        <v>5</v>
      </c>
      <c r="B16" s="19">
        <v>0</v>
      </c>
      <c r="C16" s="19">
        <v>0</v>
      </c>
      <c r="D16" s="19">
        <v>0</v>
      </c>
      <c r="E16" s="23">
        <f t="shared" ref="E16:E17" si="1">+SUM(B16:D16)</f>
        <v>0</v>
      </c>
    </row>
    <row r="17" spans="1:5" ht="30" customHeight="1" thickBot="1" x14ac:dyDescent="0.4">
      <c r="A17" s="7" t="s">
        <v>6</v>
      </c>
      <c r="B17" s="20">
        <v>0</v>
      </c>
      <c r="C17" s="20">
        <v>0</v>
      </c>
      <c r="D17" s="20">
        <v>0</v>
      </c>
      <c r="E17" s="24">
        <f t="shared" si="1"/>
        <v>0</v>
      </c>
    </row>
    <row r="18" spans="1:5" ht="45" customHeight="1" thickBot="1" x14ac:dyDescent="0.4">
      <c r="A18" s="62" t="str">
        <f>+"Instituto de Estabilización de Precios
Departamento de Planificación y Desarrollo
Estadísticas de cantidad de productores beneficiados "&amp;IF($B$1="","-",$B$1)&amp;" 2021"</f>
        <v>Instituto de Estabilización de Precios
Departamento de Planificación y Desarrollo
Estadísticas de cantidad de productores beneficiados Julio-Septiembre 2021</v>
      </c>
      <c r="B18" s="63"/>
      <c r="C18" s="63"/>
      <c r="D18" s="63"/>
      <c r="E18" s="64"/>
    </row>
    <row r="19" spans="1:5" ht="15.75" customHeight="1" thickBot="1" x14ac:dyDescent="0.4">
      <c r="A19" s="4"/>
      <c r="B19" s="65" t="s">
        <v>11</v>
      </c>
      <c r="C19" s="66"/>
      <c r="D19" s="66"/>
      <c r="E19" s="67"/>
    </row>
    <row r="20" spans="1:5" ht="15.75" customHeight="1" thickBot="1" x14ac:dyDescent="0.4">
      <c r="A20" s="12" t="s">
        <v>7</v>
      </c>
      <c r="B20" s="3" t="str">
        <f>+IFERROR(VLOOKUP($B$1,trimestres[],2,0),"-")</f>
        <v>Julio</v>
      </c>
      <c r="C20" s="3" t="str">
        <f>+IFERROR(VLOOKUP($B$1,trimestres[],3,0),"-")</f>
        <v>Agosto</v>
      </c>
      <c r="D20" s="3" t="str">
        <f>+IFERROR(VLOOKUP($B$1,trimestres[],4,0),"-")</f>
        <v>Septiembre</v>
      </c>
      <c r="E20" s="12" t="s">
        <v>16</v>
      </c>
    </row>
    <row r="21" spans="1:5" ht="30" customHeight="1" x14ac:dyDescent="0.35">
      <c r="A21" s="6" t="s">
        <v>4</v>
      </c>
      <c r="B21" s="18">
        <v>131</v>
      </c>
      <c r="C21" s="18">
        <v>152</v>
      </c>
      <c r="D21" s="18">
        <v>165</v>
      </c>
      <c r="E21" s="22">
        <f>+SUM(B21:D21)</f>
        <v>448</v>
      </c>
    </row>
    <row r="22" spans="1:5" ht="30" customHeight="1" x14ac:dyDescent="0.35">
      <c r="A22" s="6" t="s">
        <v>5</v>
      </c>
      <c r="B22" s="19">
        <v>0</v>
      </c>
      <c r="C22" s="19">
        <v>0</v>
      </c>
      <c r="D22" s="19">
        <v>0</v>
      </c>
      <c r="E22" s="23">
        <f>+IF(AND(B22&lt;&gt;"",C22="",D22=""),B22,IF(AND(B22&lt;&gt;"",C22&lt;&gt;"",D22=""),C22,IF(AND(B22&lt;&gt;"",C22&lt;&gt;"",D22&lt;&gt;""),D22,"N/D")))</f>
        <v>0</v>
      </c>
    </row>
    <row r="23" spans="1:5" ht="30" customHeight="1" thickBot="1" x14ac:dyDescent="0.4">
      <c r="A23" s="7" t="s">
        <v>6</v>
      </c>
      <c r="B23" s="20">
        <v>0</v>
      </c>
      <c r="C23" s="20">
        <v>0</v>
      </c>
      <c r="D23" s="20">
        <v>0</v>
      </c>
      <c r="E23" s="24">
        <f>+SUM(B23:D23)</f>
        <v>0</v>
      </c>
    </row>
    <row r="24" spans="1:5" ht="19" thickBot="1" x14ac:dyDescent="0.5">
      <c r="A24" s="68" t="s">
        <v>9</v>
      </c>
      <c r="B24" s="69"/>
      <c r="C24" s="69"/>
      <c r="D24" s="69"/>
      <c r="E24" s="70"/>
    </row>
    <row r="25" spans="1:5" ht="45" customHeight="1" thickBot="1" x14ac:dyDescent="0.4">
      <c r="A25" s="62" t="str">
        <f>+"Instituto de Estabilización de Precios
Departamento de Planificación y Desarrollo
Estadísticas de cantidad de talleres realizados "&amp;IF($B$1="","-",$B$1)&amp;" 2021"</f>
        <v>Instituto de Estabilización de Precios
Departamento de Planificación y Desarrollo
Estadísticas de cantidad de talleres realizados Julio-Septiembre 2021</v>
      </c>
      <c r="B25" s="63"/>
      <c r="C25" s="63"/>
      <c r="D25" s="63"/>
      <c r="E25" s="64"/>
    </row>
    <row r="26" spans="1:5" ht="15" thickBot="1" x14ac:dyDescent="0.4">
      <c r="A26" s="4"/>
      <c r="B26" s="65" t="s">
        <v>74</v>
      </c>
      <c r="C26" s="66"/>
      <c r="D26" s="66"/>
      <c r="E26" s="67"/>
    </row>
    <row r="27" spans="1:5" ht="15" thickBot="1" x14ac:dyDescent="0.4">
      <c r="A27" s="9" t="s">
        <v>10</v>
      </c>
      <c r="B27" s="3" t="str">
        <f>+IFERROR(VLOOKUP($B$1,trimestres[],2,0),"-")</f>
        <v>Julio</v>
      </c>
      <c r="C27" s="3" t="str">
        <f>+IFERROR(VLOOKUP($B$1,trimestres[],3,0),"-")</f>
        <v>Agosto</v>
      </c>
      <c r="D27" s="3" t="str">
        <f>+IFERROR(VLOOKUP($B$1,trimestres[],4,0),"-")</f>
        <v>Septiembre</v>
      </c>
      <c r="E27" s="9" t="s">
        <v>16</v>
      </c>
    </row>
    <row r="28" spans="1:5" ht="93" customHeight="1" x14ac:dyDescent="0.35">
      <c r="A28" s="8" t="s">
        <v>67</v>
      </c>
      <c r="B28" s="18">
        <v>0</v>
      </c>
      <c r="C28" s="18">
        <v>1</v>
      </c>
      <c r="D28" s="18">
        <v>1</v>
      </c>
      <c r="E28" s="22">
        <f t="shared" ref="E28:E31" si="2">+SUM(B28:D28)</f>
        <v>2</v>
      </c>
    </row>
    <row r="29" spans="1:5" ht="128.25" customHeight="1" x14ac:dyDescent="0.35">
      <c r="A29" s="8" t="s">
        <v>68</v>
      </c>
      <c r="B29" s="19">
        <v>2</v>
      </c>
      <c r="C29" s="19">
        <v>0</v>
      </c>
      <c r="D29" s="19">
        <v>0</v>
      </c>
      <c r="E29" s="23">
        <f t="shared" si="2"/>
        <v>2</v>
      </c>
    </row>
    <row r="30" spans="1:5" ht="94.5" customHeight="1" x14ac:dyDescent="0.35">
      <c r="A30" s="8" t="s">
        <v>69</v>
      </c>
      <c r="B30" s="19">
        <v>4</v>
      </c>
      <c r="C30" s="19">
        <v>2</v>
      </c>
      <c r="D30" s="19">
        <v>2</v>
      </c>
      <c r="E30" s="23">
        <f t="shared" si="2"/>
        <v>8</v>
      </c>
    </row>
    <row r="31" spans="1:5" ht="82.5" customHeight="1" x14ac:dyDescent="0.35">
      <c r="A31" s="8" t="s">
        <v>70</v>
      </c>
      <c r="B31" s="19">
        <v>0</v>
      </c>
      <c r="C31" s="19">
        <v>0</v>
      </c>
      <c r="D31" s="19">
        <v>0</v>
      </c>
      <c r="E31" s="23">
        <f t="shared" si="2"/>
        <v>0</v>
      </c>
    </row>
    <row r="32" spans="1:5" ht="72.5" x14ac:dyDescent="0.35">
      <c r="A32" s="8" t="s">
        <v>71</v>
      </c>
      <c r="B32" s="19">
        <v>1</v>
      </c>
      <c r="C32" s="19">
        <v>0</v>
      </c>
      <c r="D32" s="19">
        <v>0</v>
      </c>
      <c r="E32" s="23">
        <f>+SUM(B32:D32)</f>
        <v>1</v>
      </c>
    </row>
    <row r="33" spans="1:5" ht="29" x14ac:dyDescent="0.35">
      <c r="A33" s="8" t="s">
        <v>72</v>
      </c>
      <c r="B33" s="21">
        <v>1</v>
      </c>
      <c r="C33" s="21">
        <v>0</v>
      </c>
      <c r="D33" s="21">
        <v>0</v>
      </c>
      <c r="E33" s="23">
        <f>+SUM(B33:D33)</f>
        <v>1</v>
      </c>
    </row>
    <row r="34" spans="1:5" ht="45" customHeight="1" thickBot="1" x14ac:dyDescent="0.4">
      <c r="A34" s="8" t="s">
        <v>73</v>
      </c>
      <c r="B34" s="20">
        <v>0</v>
      </c>
      <c r="C34" s="20">
        <v>0</v>
      </c>
      <c r="D34" s="20">
        <v>0</v>
      </c>
      <c r="E34" s="25">
        <f>+SUM(B34:D34)</f>
        <v>0</v>
      </c>
    </row>
    <row r="35" spans="1:5" ht="45" customHeight="1" thickBot="1" x14ac:dyDescent="0.4">
      <c r="A35" s="62" t="str">
        <f>+"Instituto de Estabilización de Precios
Departamento de Planificación y Desarrollo
Estadísticas de cantidad de productores y técnicos beneficiados "&amp;IF($B$1="","-",$B$1)&amp;" 2021"</f>
        <v>Instituto de Estabilización de Precios
Departamento de Planificación y Desarrollo
Estadísticas de cantidad de productores y técnicos beneficiados Julio-Septiembre 2021</v>
      </c>
      <c r="B35" s="63"/>
      <c r="C35" s="63"/>
      <c r="D35" s="63"/>
      <c r="E35" s="64"/>
    </row>
    <row r="36" spans="1:5" ht="15" thickBot="1" x14ac:dyDescent="0.4">
      <c r="A36" s="4"/>
      <c r="B36" s="65" t="s">
        <v>75</v>
      </c>
      <c r="C36" s="66"/>
      <c r="D36" s="66"/>
      <c r="E36" s="67"/>
    </row>
    <row r="37" spans="1:5" ht="15" thickBot="1" x14ac:dyDescent="0.4">
      <c r="A37" s="9" t="s">
        <v>10</v>
      </c>
      <c r="B37" s="3" t="str">
        <f>+IFERROR(VLOOKUP($B$1,trimestres[],2,0),"-")</f>
        <v>Julio</v>
      </c>
      <c r="C37" s="3" t="str">
        <f>+IFERROR(VLOOKUP($B$1,trimestres[],3,0),"-")</f>
        <v>Agosto</v>
      </c>
      <c r="D37" s="3" t="str">
        <f>+IFERROR(VLOOKUP($B$1,trimestres[],4,0),"-")</f>
        <v>Septiembre</v>
      </c>
      <c r="E37" s="9" t="s">
        <v>16</v>
      </c>
    </row>
    <row r="38" spans="1:5" ht="87" x14ac:dyDescent="0.35">
      <c r="A38" s="8" t="s">
        <v>67</v>
      </c>
      <c r="B38" s="18">
        <v>0</v>
      </c>
      <c r="C38" s="18">
        <v>37</v>
      </c>
      <c r="D38" s="18">
        <v>21</v>
      </c>
      <c r="E38" s="22">
        <f t="shared" ref="E38:E43" si="3">+SUM(B38:D38)</f>
        <v>58</v>
      </c>
    </row>
    <row r="39" spans="1:5" ht="101.5" x14ac:dyDescent="0.35">
      <c r="A39" s="8" t="s">
        <v>68</v>
      </c>
      <c r="B39" s="19">
        <v>71</v>
      </c>
      <c r="C39" s="19">
        <v>0</v>
      </c>
      <c r="D39" s="19">
        <v>0</v>
      </c>
      <c r="E39" s="23">
        <f t="shared" si="3"/>
        <v>71</v>
      </c>
    </row>
    <row r="40" spans="1:5" ht="87" x14ac:dyDescent="0.35">
      <c r="A40" s="8" t="s">
        <v>69</v>
      </c>
      <c r="B40" s="19">
        <v>91</v>
      </c>
      <c r="C40" s="19">
        <v>65</v>
      </c>
      <c r="D40" s="19">
        <v>73</v>
      </c>
      <c r="E40" s="23">
        <f t="shared" si="3"/>
        <v>229</v>
      </c>
    </row>
    <row r="41" spans="1:5" ht="58" x14ac:dyDescent="0.35">
      <c r="A41" s="8" t="s">
        <v>70</v>
      </c>
      <c r="B41" s="19">
        <v>0</v>
      </c>
      <c r="C41" s="19">
        <v>0</v>
      </c>
      <c r="D41" s="19">
        <v>0</v>
      </c>
      <c r="E41" s="23">
        <f t="shared" si="3"/>
        <v>0</v>
      </c>
    </row>
    <row r="42" spans="1:5" ht="72.5" x14ac:dyDescent="0.35">
      <c r="A42" s="8" t="s">
        <v>71</v>
      </c>
      <c r="B42" s="19">
        <v>35</v>
      </c>
      <c r="C42" s="19">
        <v>0</v>
      </c>
      <c r="D42" s="19">
        <v>0</v>
      </c>
      <c r="E42" s="23">
        <f t="shared" si="3"/>
        <v>35</v>
      </c>
    </row>
    <row r="43" spans="1:5" ht="29" x14ac:dyDescent="0.35">
      <c r="A43" s="8" t="s">
        <v>72</v>
      </c>
      <c r="B43" s="21">
        <v>35</v>
      </c>
      <c r="C43" s="21">
        <v>0</v>
      </c>
      <c r="D43" s="21">
        <v>0</v>
      </c>
      <c r="E43" s="26">
        <f t="shared" si="3"/>
        <v>35</v>
      </c>
    </row>
    <row r="44" spans="1:5" ht="29.5" thickBot="1" x14ac:dyDescent="0.4">
      <c r="A44" s="17" t="s">
        <v>73</v>
      </c>
      <c r="B44" s="20">
        <v>0</v>
      </c>
      <c r="C44" s="20">
        <v>0</v>
      </c>
      <c r="D44" s="20">
        <v>0</v>
      </c>
      <c r="E44" s="24">
        <f t="shared" ref="E44" si="4">+SUM(B44:D44)</f>
        <v>0</v>
      </c>
    </row>
  </sheetData>
  <mergeCells count="12">
    <mergeCell ref="A4:E4"/>
    <mergeCell ref="A3:E3"/>
    <mergeCell ref="A11:E11"/>
    <mergeCell ref="B5:E5"/>
    <mergeCell ref="B12:E12"/>
    <mergeCell ref="A18:E18"/>
    <mergeCell ref="B19:E19"/>
    <mergeCell ref="B36:E36"/>
    <mergeCell ref="B26:E26"/>
    <mergeCell ref="A25:E25"/>
    <mergeCell ref="A35:E35"/>
    <mergeCell ref="A24:E24"/>
  </mergeCells>
  <pageMargins left="0.7" right="0.7" top="0.75" bottom="0.75" header="0.3" footer="0.3"/>
  <pageSetup orientation="portrait" r:id="rId1"/>
  <ignoredErrors>
    <ignoredError sqref="E9 E2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LimpiarPlanilla">
                <anchor moveWithCells="1" sizeWithCells="1">
                  <from>
                    <xdr:col>3</xdr:col>
                    <xdr:colOff>0</xdr:colOff>
                    <xdr:row>0</xdr:row>
                    <xdr:rowOff>12700</xdr:rowOff>
                  </from>
                  <to>
                    <xdr:col>4</xdr:col>
                    <xdr:colOff>0</xdr:colOff>
                    <xdr:row>1</xdr:row>
                    <xdr:rowOff>139700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Trimestres!$A$2:$A$5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4"/>
  <dimension ref="A1:D5"/>
  <sheetViews>
    <sheetView workbookViewId="0"/>
  </sheetViews>
  <sheetFormatPr defaultColWidth="11.54296875" defaultRowHeight="14.5" x14ac:dyDescent="0.35"/>
  <cols>
    <col min="1" max="1" width="18.08984375" bestFit="1" customWidth="1"/>
  </cols>
  <sheetData>
    <row r="1" spans="1:4" x14ac:dyDescent="0.35">
      <c r="A1" t="s">
        <v>49</v>
      </c>
      <c r="B1" t="s">
        <v>50</v>
      </c>
      <c r="C1" t="s">
        <v>51</v>
      </c>
      <c r="D1" t="s">
        <v>52</v>
      </c>
    </row>
    <row r="2" spans="1:4" x14ac:dyDescent="0.35">
      <c r="A2" t="s">
        <v>53</v>
      </c>
      <c r="B2" t="s">
        <v>1</v>
      </c>
      <c r="C2" t="s">
        <v>2</v>
      </c>
      <c r="D2" t="s">
        <v>3</v>
      </c>
    </row>
    <row r="3" spans="1:4" x14ac:dyDescent="0.35">
      <c r="A3" t="s">
        <v>54</v>
      </c>
      <c r="B3" t="s">
        <v>57</v>
      </c>
      <c r="C3" t="s">
        <v>58</v>
      </c>
      <c r="D3" t="s">
        <v>59</v>
      </c>
    </row>
    <row r="4" spans="1:4" x14ac:dyDescent="0.35">
      <c r="A4" t="s">
        <v>55</v>
      </c>
      <c r="B4" t="s">
        <v>60</v>
      </c>
      <c r="C4" t="s">
        <v>61</v>
      </c>
      <c r="D4" t="s">
        <v>62</v>
      </c>
    </row>
    <row r="5" spans="1:4" x14ac:dyDescent="0.35">
      <c r="A5" t="s">
        <v>56</v>
      </c>
      <c r="B5" t="s">
        <v>63</v>
      </c>
      <c r="C5" t="s">
        <v>64</v>
      </c>
      <c r="D5" t="s">
        <v>65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/>
  <dimension ref="A1:H18"/>
  <sheetViews>
    <sheetView showGridLines="0" tabSelected="1" workbookViewId="0">
      <selection activeCell="F13" sqref="F13"/>
    </sheetView>
  </sheetViews>
  <sheetFormatPr defaultColWidth="11.54296875" defaultRowHeight="14.5" x14ac:dyDescent="0.35"/>
  <cols>
    <col min="1" max="1" width="25.453125" bestFit="1" customWidth="1"/>
    <col min="2" max="5" width="18.6328125" customWidth="1"/>
    <col min="6" max="9" width="22.6328125" customWidth="1"/>
  </cols>
  <sheetData>
    <row r="1" spans="1:8" ht="18" customHeight="1" x14ac:dyDescent="0.45">
      <c r="A1" s="75"/>
      <c r="B1" s="75"/>
      <c r="C1" s="75"/>
      <c r="D1" s="75"/>
      <c r="E1" s="75"/>
      <c r="F1" s="47"/>
      <c r="G1" s="47"/>
      <c r="H1" s="47"/>
    </row>
    <row r="9" spans="1:8" ht="17" x14ac:dyDescent="0.45">
      <c r="A9" s="74" t="s">
        <v>83</v>
      </c>
      <c r="B9" s="75"/>
      <c r="C9" s="75"/>
      <c r="D9" s="75"/>
      <c r="E9" s="75"/>
    </row>
    <row r="10" spans="1:8" ht="16" thickBot="1" x14ac:dyDescent="0.4">
      <c r="A10" s="27" t="s">
        <v>7</v>
      </c>
      <c r="B10" s="27" t="s">
        <v>63</v>
      </c>
      <c r="C10" s="27" t="s">
        <v>64</v>
      </c>
      <c r="D10" s="27" t="s">
        <v>65</v>
      </c>
      <c r="E10" s="28" t="s">
        <v>16</v>
      </c>
    </row>
    <row r="11" spans="1:8" ht="16" thickBot="1" x14ac:dyDescent="0.4">
      <c r="A11" s="38" t="s">
        <v>66</v>
      </c>
      <c r="B11" s="55">
        <f>SUM(B12:B15)</f>
        <v>732</v>
      </c>
      <c r="C11" s="55">
        <f t="shared" ref="C11:E11" si="0">SUM(C12:C15)</f>
        <v>733</v>
      </c>
      <c r="D11" s="55">
        <f t="shared" si="0"/>
        <v>564</v>
      </c>
      <c r="E11" s="39">
        <f t="shared" si="0"/>
        <v>2029</v>
      </c>
    </row>
    <row r="12" spans="1:8" ht="15.5" x14ac:dyDescent="0.35">
      <c r="A12" s="29" t="s">
        <v>4</v>
      </c>
      <c r="B12" s="56">
        <v>200</v>
      </c>
      <c r="C12" s="56">
        <v>223</v>
      </c>
      <c r="D12" s="56">
        <v>228</v>
      </c>
      <c r="E12" s="30">
        <f>+SUM(B12:D12)</f>
        <v>651</v>
      </c>
    </row>
    <row r="13" spans="1:8" ht="15.5" x14ac:dyDescent="0.35">
      <c r="A13" s="31" t="s">
        <v>13</v>
      </c>
      <c r="B13" s="58">
        <v>532</v>
      </c>
      <c r="C13" s="58">
        <v>510</v>
      </c>
      <c r="D13" s="58">
        <v>335</v>
      </c>
      <c r="E13" s="33">
        <f>+SUM(B13:D13)</f>
        <v>1377</v>
      </c>
    </row>
    <row r="14" spans="1:8" ht="15.5" x14ac:dyDescent="0.35">
      <c r="A14" s="31" t="s">
        <v>5</v>
      </c>
      <c r="B14" s="58">
        <v>0</v>
      </c>
      <c r="C14" s="58">
        <v>0</v>
      </c>
      <c r="D14" s="58">
        <v>0</v>
      </c>
      <c r="E14" s="33">
        <f>+IF(VLOOKUP(A14,A14:D14,1+COUNT(B14:D14),0)=A14,"N/D",VLOOKUP(A14,A14:D14,1+COUNT(B14:D14),0))</f>
        <v>0</v>
      </c>
    </row>
    <row r="15" spans="1:8" ht="20.149999999999999" customHeight="1" thickBot="1" x14ac:dyDescent="0.4">
      <c r="A15" s="34" t="s">
        <v>6</v>
      </c>
      <c r="B15" s="60">
        <v>0</v>
      </c>
      <c r="C15" s="60">
        <v>0</v>
      </c>
      <c r="D15" s="60">
        <v>1</v>
      </c>
      <c r="E15" s="36">
        <f>+SUM(B15:D15)</f>
        <v>1</v>
      </c>
    </row>
    <row r="16" spans="1:8" ht="20.149999999999999" customHeight="1" x14ac:dyDescent="0.4">
      <c r="A16" s="76" t="s">
        <v>78</v>
      </c>
      <c r="B16" s="76"/>
      <c r="C16" s="76"/>
      <c r="D16" s="76"/>
      <c r="E16" s="76"/>
    </row>
    <row r="17" spans="1:5" ht="20.149999999999999" customHeight="1" x14ac:dyDescent="0.4">
      <c r="A17" s="37"/>
      <c r="B17" s="37"/>
      <c r="C17" s="37"/>
      <c r="D17" s="37"/>
      <c r="E17" s="37"/>
    </row>
    <row r="18" spans="1:5" ht="15" x14ac:dyDescent="0.4">
      <c r="A18" s="37"/>
      <c r="B18" s="37"/>
      <c r="C18" s="37"/>
      <c r="D18" s="37"/>
      <c r="E18" s="37"/>
    </row>
  </sheetData>
  <mergeCells count="3">
    <mergeCell ref="A9:E9"/>
    <mergeCell ref="A16:E16"/>
    <mergeCell ref="A1:E1"/>
  </mergeCells>
  <pageMargins left="0.7" right="0.7" top="0.75" bottom="0.75" header="0.3" footer="0.3"/>
  <pageSetup orientation="portrait" r:id="rId1"/>
  <ignoredErrors>
    <ignoredError sqref="E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9:E18"/>
  <sheetViews>
    <sheetView showGridLines="0" workbookViewId="0">
      <selection activeCell="G12" sqref="G12"/>
    </sheetView>
  </sheetViews>
  <sheetFormatPr defaultColWidth="11.54296875" defaultRowHeight="14.5" x14ac:dyDescent="0.35"/>
  <cols>
    <col min="1" max="1" width="25.453125" bestFit="1" customWidth="1"/>
    <col min="2" max="4" width="19.6328125" customWidth="1"/>
    <col min="5" max="5" width="20.6328125" customWidth="1"/>
    <col min="6" max="9" width="22.6328125" customWidth="1"/>
  </cols>
  <sheetData>
    <row r="9" spans="1:5" ht="17" x14ac:dyDescent="0.45">
      <c r="A9" s="77" t="s">
        <v>84</v>
      </c>
      <c r="B9" s="77"/>
      <c r="C9" s="77"/>
      <c r="D9" s="77"/>
      <c r="E9" s="77"/>
    </row>
    <row r="10" spans="1:5" ht="16" thickBot="1" x14ac:dyDescent="0.4">
      <c r="A10" s="27" t="s">
        <v>7</v>
      </c>
      <c r="B10" s="28" t="s">
        <v>63</v>
      </c>
      <c r="C10" s="28" t="s">
        <v>64</v>
      </c>
      <c r="D10" s="28" t="s">
        <v>65</v>
      </c>
      <c r="E10" s="28" t="s">
        <v>16</v>
      </c>
    </row>
    <row r="11" spans="1:5" ht="16" thickBot="1" x14ac:dyDescent="0.4">
      <c r="A11" s="38" t="s">
        <v>66</v>
      </c>
      <c r="B11" s="39">
        <f>SUM(B12:B15)</f>
        <v>672952</v>
      </c>
      <c r="C11" s="39">
        <f t="shared" ref="C11:E11" si="0">SUM(C12:C15)</f>
        <v>705450</v>
      </c>
      <c r="D11" s="39">
        <f t="shared" si="0"/>
        <v>687400</v>
      </c>
      <c r="E11" s="39">
        <f t="shared" si="0"/>
        <v>2065802</v>
      </c>
    </row>
    <row r="12" spans="1:5" ht="15.5" x14ac:dyDescent="0.35">
      <c r="A12" s="31" t="s">
        <v>4</v>
      </c>
      <c r="B12" s="32">
        <v>380000</v>
      </c>
      <c r="C12" s="32">
        <v>423700</v>
      </c>
      <c r="D12" s="32">
        <v>433200</v>
      </c>
      <c r="E12" s="33">
        <f>+SUM(B12:D12)</f>
        <v>1236900</v>
      </c>
    </row>
    <row r="13" spans="1:5" ht="15.5" x14ac:dyDescent="0.35">
      <c r="A13" s="31" t="s">
        <v>13</v>
      </c>
      <c r="B13" s="32">
        <v>292952</v>
      </c>
      <c r="C13" s="32">
        <v>281750</v>
      </c>
      <c r="D13" s="32">
        <v>174200</v>
      </c>
      <c r="E13" s="33">
        <f>+SUM(B13:D13)</f>
        <v>748902</v>
      </c>
    </row>
    <row r="14" spans="1:5" ht="15.5" x14ac:dyDescent="0.35">
      <c r="A14" s="31" t="s">
        <v>5</v>
      </c>
      <c r="B14" s="32">
        <v>0</v>
      </c>
      <c r="C14" s="32">
        <v>0</v>
      </c>
      <c r="D14" s="32">
        <v>0</v>
      </c>
      <c r="E14" s="33">
        <v>0</v>
      </c>
    </row>
    <row r="15" spans="1:5" ht="16" thickBot="1" x14ac:dyDescent="0.4">
      <c r="A15" s="34" t="s">
        <v>6</v>
      </c>
      <c r="B15" s="32">
        <v>0</v>
      </c>
      <c r="C15" s="32">
        <v>0</v>
      </c>
      <c r="D15" s="32">
        <v>80000</v>
      </c>
      <c r="E15" s="33">
        <f t="shared" ref="E15" si="1">+SUM(B15:D15)</f>
        <v>80000</v>
      </c>
    </row>
    <row r="16" spans="1:5" ht="20.149999999999999" customHeight="1" x14ac:dyDescent="0.4">
      <c r="A16" s="76" t="s">
        <v>78</v>
      </c>
      <c r="B16" s="76"/>
      <c r="C16" s="76"/>
      <c r="D16" s="76"/>
      <c r="E16" s="76"/>
    </row>
    <row r="17" spans="1:5" ht="20.149999999999999" customHeight="1" x14ac:dyDescent="0.4">
      <c r="A17" s="37"/>
      <c r="B17" s="37"/>
      <c r="C17" s="37"/>
      <c r="D17" s="37"/>
      <c r="E17" s="37"/>
    </row>
    <row r="18" spans="1:5" ht="20.149999999999999" customHeight="1" x14ac:dyDescent="0.4">
      <c r="A18" s="37"/>
      <c r="B18" s="37"/>
      <c r="C18" s="37"/>
      <c r="D18" s="37"/>
      <c r="E18" s="37"/>
    </row>
  </sheetData>
  <mergeCells count="2">
    <mergeCell ref="A9:E9"/>
    <mergeCell ref="A16:E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2"/>
  <dimension ref="A4:G40"/>
  <sheetViews>
    <sheetView showGridLines="0" workbookViewId="0">
      <pane xSplit="5" ySplit="6" topLeftCell="H7" activePane="bottomRight" state="frozenSplit"/>
      <selection pane="topRight" activeCell="F1" sqref="F1"/>
      <selection pane="bottomLeft" activeCell="A8" sqref="A8"/>
      <selection pane="bottomRight" activeCell="I10" sqref="I10"/>
    </sheetView>
  </sheetViews>
  <sheetFormatPr defaultColWidth="11.54296875" defaultRowHeight="14.5" x14ac:dyDescent="0.35"/>
  <cols>
    <col min="1" max="1" width="24" bestFit="1" customWidth="1"/>
    <col min="2" max="5" width="19.6328125" customWidth="1"/>
    <col min="6" max="6" width="19.08984375" hidden="1" customWidth="1"/>
    <col min="7" max="7" width="4.453125" hidden="1" customWidth="1"/>
    <col min="10" max="11" width="21.453125" bestFit="1" customWidth="1"/>
    <col min="12" max="12" width="11.90625" bestFit="1" customWidth="1"/>
  </cols>
  <sheetData>
    <row r="4" spans="1:7" ht="17" x14ac:dyDescent="0.45">
      <c r="A4" s="74" t="s">
        <v>85</v>
      </c>
      <c r="B4" s="78"/>
      <c r="C4" s="78"/>
      <c r="D4" s="78"/>
      <c r="E4" s="77"/>
    </row>
    <row r="5" spans="1:7" ht="16" thickBot="1" x14ac:dyDescent="0.45">
      <c r="A5" s="40" t="s">
        <v>15</v>
      </c>
      <c r="B5" s="28" t="s">
        <v>63</v>
      </c>
      <c r="C5" s="28" t="s">
        <v>64</v>
      </c>
      <c r="D5" s="28" t="s">
        <v>65</v>
      </c>
      <c r="E5" s="41" t="s">
        <v>16</v>
      </c>
    </row>
    <row r="6" spans="1:7" ht="16" thickBot="1" x14ac:dyDescent="0.4">
      <c r="A6" s="38" t="s">
        <v>66</v>
      </c>
      <c r="B6" s="82">
        <f>SUM(B7:B38)</f>
        <v>532</v>
      </c>
      <c r="C6" s="82">
        <f t="shared" ref="C6:D6" si="0">SUM(C7:C38)</f>
        <v>510</v>
      </c>
      <c r="D6" s="82">
        <f t="shared" si="0"/>
        <v>335</v>
      </c>
      <c r="E6" s="39">
        <f>SUM(E7:E38)</f>
        <v>1377</v>
      </c>
    </row>
    <row r="7" spans="1:7" ht="15.5" x14ac:dyDescent="0.4">
      <c r="A7" s="42" t="s">
        <v>76</v>
      </c>
      <c r="B7" s="48">
        <v>173</v>
      </c>
      <c r="C7" s="48">
        <v>126</v>
      </c>
      <c r="D7" s="48">
        <v>62</v>
      </c>
      <c r="E7" s="33">
        <f>+SUM('Tabla Bodegas'!$B7:$D7)</f>
        <v>361</v>
      </c>
      <c r="F7" t="str">
        <f>+VLOOKUP(A7,Tabla2[],2,0)</f>
        <v>Gran Santo Domingo</v>
      </c>
      <c r="G7" s="53" t="e">
        <f>+IF(#REF!="Julio",B7,IF(#REF!="Agosto",C7,IF(#REF!="Septiembre",D7,IF(#REF!="Tercer Trimestre",E7,""))))</f>
        <v>#REF!</v>
      </c>
    </row>
    <row r="8" spans="1:7" ht="15.5" x14ac:dyDescent="0.4">
      <c r="A8" s="42" t="s">
        <v>77</v>
      </c>
      <c r="B8" s="48">
        <v>205</v>
      </c>
      <c r="C8" s="48">
        <v>170</v>
      </c>
      <c r="D8" s="48">
        <v>59</v>
      </c>
      <c r="E8" s="33">
        <f>+SUM('Tabla Bodegas'!$B8:$D8)</f>
        <v>434</v>
      </c>
      <c r="F8" t="str">
        <f>+VLOOKUP(A8,Tabla2[],2,0)</f>
        <v>Gran Santo Domingo</v>
      </c>
      <c r="G8" s="53" t="e">
        <f>+IF(#REF!="Julio",B8,IF(#REF!="Agosto",C8,IF(#REF!="Septiembre",D8,IF(#REF!="Tercer Trimestre",E8,""))))</f>
        <v>#REF!</v>
      </c>
    </row>
    <row r="9" spans="1:7" ht="15.5" x14ac:dyDescent="0.4">
      <c r="A9" s="42" t="s">
        <v>41</v>
      </c>
      <c r="B9" s="48">
        <v>9</v>
      </c>
      <c r="C9" s="48">
        <v>0</v>
      </c>
      <c r="D9" s="48">
        <v>0</v>
      </c>
      <c r="E9" s="33">
        <f>+SUM('Tabla Bodegas'!$B9:$D9)</f>
        <v>9</v>
      </c>
      <c r="F9" t="str">
        <f>+VLOOKUP(A9,Tabla2[],2,0)</f>
        <v>Región Norte</v>
      </c>
      <c r="G9" s="53" t="e">
        <f>+IF(#REF!="Julio",B9,IF(#REF!="Agosto",C9,IF(#REF!="Septiembre",D9,IF(#REF!="Tercer Trimestre",E9,""))))</f>
        <v>#REF!</v>
      </c>
    </row>
    <row r="10" spans="1:7" ht="15.5" x14ac:dyDescent="0.4">
      <c r="A10" s="42" t="s">
        <v>19</v>
      </c>
      <c r="B10" s="48">
        <v>0</v>
      </c>
      <c r="C10" s="48">
        <v>1</v>
      </c>
      <c r="D10" s="48">
        <v>2</v>
      </c>
      <c r="E10" s="33">
        <f>+SUM('Tabla Bodegas'!$B10:$D10)</f>
        <v>3</v>
      </c>
      <c r="F10" t="str">
        <f>+VLOOKUP(A10,Tabla2[],2,0)</f>
        <v>Región Norte</v>
      </c>
      <c r="G10" s="53" t="e">
        <f>+IF(#REF!="Julio",B10,IF(#REF!="Agosto",C10,IF(#REF!="Septiembre",D10,IF(#REF!="Tercer Trimestre",E10,""))))</f>
        <v>#REF!</v>
      </c>
    </row>
    <row r="11" spans="1:7" ht="15.5" x14ac:dyDescent="0.4">
      <c r="A11" s="42" t="s">
        <v>18</v>
      </c>
      <c r="B11" s="48">
        <v>1</v>
      </c>
      <c r="C11" s="48">
        <v>5</v>
      </c>
      <c r="D11" s="48">
        <v>12</v>
      </c>
      <c r="E11" s="33">
        <f>+SUM('Tabla Bodegas'!$B11:$D11)</f>
        <v>18</v>
      </c>
      <c r="F11" t="str">
        <f>+VLOOKUP(A11,Tabla2[],2,0)</f>
        <v>Región Norte</v>
      </c>
      <c r="G11" s="53" t="e">
        <f>+IF(#REF!="Julio",B11,IF(#REF!="Agosto",C11,IF(#REF!="Septiembre",D11,IF(#REF!="Tercer Trimestre",E11,""))))</f>
        <v>#REF!</v>
      </c>
    </row>
    <row r="12" spans="1:7" ht="15.5" x14ac:dyDescent="0.4">
      <c r="A12" s="42" t="s">
        <v>40</v>
      </c>
      <c r="B12" s="48">
        <v>0</v>
      </c>
      <c r="C12" s="48">
        <v>0</v>
      </c>
      <c r="D12" s="48">
        <v>0</v>
      </c>
      <c r="E12" s="33">
        <f>+SUM('Tabla Bodegas'!$B12:$D12)</f>
        <v>0</v>
      </c>
      <c r="F12" t="str">
        <f>+VLOOKUP(A12,Tabla2[],2,0)</f>
        <v>Región Norte</v>
      </c>
      <c r="G12" s="53" t="e">
        <f>+IF(#REF!="Julio",B12,IF(#REF!="Agosto",C12,IF(#REF!="Septiembre",D12,IF(#REF!="Tercer Trimestre",E12,""))))</f>
        <v>#REF!</v>
      </c>
    </row>
    <row r="13" spans="1:7" ht="15.5" x14ac:dyDescent="0.4">
      <c r="A13" s="42" t="s">
        <v>44</v>
      </c>
      <c r="B13" s="48">
        <v>32</v>
      </c>
      <c r="C13" s="48">
        <v>20</v>
      </c>
      <c r="D13" s="48">
        <v>18</v>
      </c>
      <c r="E13" s="33">
        <f>+SUM('Tabla Bodegas'!$B13:$D13)</f>
        <v>70</v>
      </c>
      <c r="F13" t="str">
        <f>+VLOOKUP(A13,Tabla2[],2,0)</f>
        <v>Región Norte</v>
      </c>
      <c r="G13" s="53" t="e">
        <f>+IF(#REF!="Julio",B13,IF(#REF!="Agosto",C13,IF(#REF!="Septiembre",D13,IF(#REF!="Tercer Trimestre",E13,""))))</f>
        <v>#REF!</v>
      </c>
    </row>
    <row r="14" spans="1:7" ht="15.5" x14ac:dyDescent="0.4">
      <c r="A14" s="42" t="s">
        <v>48</v>
      </c>
      <c r="B14" s="48">
        <v>3</v>
      </c>
      <c r="C14" s="48">
        <v>14</v>
      </c>
      <c r="D14" s="48">
        <v>3</v>
      </c>
      <c r="E14" s="33">
        <f>+SUM('Tabla Bodegas'!$B14:$D14)</f>
        <v>20</v>
      </c>
      <c r="F14" t="str">
        <f>+VLOOKUP(A14,Tabla2[],2,0)</f>
        <v>Región Norte</v>
      </c>
      <c r="G14" s="53" t="e">
        <f>+IF(#REF!="Julio",B14,IF(#REF!="Agosto",C14,IF(#REF!="Septiembre",D14,IF(#REF!="Tercer Trimestre",E14,""))))</f>
        <v>#REF!</v>
      </c>
    </row>
    <row r="15" spans="1:7" ht="15.5" x14ac:dyDescent="0.4">
      <c r="A15" s="42" t="s">
        <v>38</v>
      </c>
      <c r="B15" s="48">
        <v>3</v>
      </c>
      <c r="C15" s="48">
        <v>0</v>
      </c>
      <c r="D15" s="48">
        <v>0</v>
      </c>
      <c r="E15" s="33">
        <f>+SUM('Tabla Bodegas'!$B15:$D15)</f>
        <v>3</v>
      </c>
      <c r="F15" t="str">
        <f>+VLOOKUP(A15,Tabla2[],2,0)</f>
        <v>Región Norte</v>
      </c>
      <c r="G15" s="53" t="e">
        <f>+IF(#REF!="Julio",B15,IF(#REF!="Agosto",C15,IF(#REF!="Septiembre",D15,IF(#REF!="Tercer Trimestre",E15,""))))</f>
        <v>#REF!</v>
      </c>
    </row>
    <row r="16" spans="1:7" ht="15.5" x14ac:dyDescent="0.4">
      <c r="A16" s="42" t="s">
        <v>43</v>
      </c>
      <c r="B16" s="48">
        <v>8</v>
      </c>
      <c r="C16" s="48">
        <v>8</v>
      </c>
      <c r="D16" s="48">
        <v>5</v>
      </c>
      <c r="E16" s="33">
        <f>+SUM('Tabla Bodegas'!$B16:$D16)</f>
        <v>21</v>
      </c>
      <c r="F16" t="str">
        <f>+VLOOKUP(A16,Tabla2[],2,0)</f>
        <v>Región Norte</v>
      </c>
      <c r="G16" s="53" t="e">
        <f>+IF(#REF!="Julio",B16,IF(#REF!="Agosto",C16,IF(#REF!="Septiembre",D16,IF(#REF!="Tercer Trimestre",E16,""))))</f>
        <v>#REF!</v>
      </c>
    </row>
    <row r="17" spans="1:7" ht="15.5" x14ac:dyDescent="0.4">
      <c r="A17" s="42" t="s">
        <v>42</v>
      </c>
      <c r="B17" s="48">
        <v>11</v>
      </c>
      <c r="C17" s="48">
        <v>1</v>
      </c>
      <c r="D17" s="48">
        <v>4</v>
      </c>
      <c r="E17" s="33">
        <f>+SUM('Tabla Bodegas'!$B17:$D17)</f>
        <v>16</v>
      </c>
      <c r="F17" t="str">
        <f>+VLOOKUP(A17,Tabla2[],2,0)</f>
        <v>Región Norte</v>
      </c>
      <c r="G17" s="53" t="e">
        <f>+IF(#REF!="Julio",B17,IF(#REF!="Agosto",C17,IF(#REF!="Septiembre",D17,IF(#REF!="Tercer Trimestre",E17,""))))</f>
        <v>#REF!</v>
      </c>
    </row>
    <row r="18" spans="1:7" ht="15.5" x14ac:dyDescent="0.4">
      <c r="A18" s="42" t="s">
        <v>39</v>
      </c>
      <c r="B18" s="48">
        <v>6</v>
      </c>
      <c r="C18" s="48">
        <v>9</v>
      </c>
      <c r="D18" s="48">
        <v>10</v>
      </c>
      <c r="E18" s="33">
        <f>+SUM('Tabla Bodegas'!$B18:$D18)</f>
        <v>25</v>
      </c>
      <c r="F18" t="str">
        <f>+VLOOKUP(A18,Tabla2[],2,0)</f>
        <v>Región Norte</v>
      </c>
      <c r="G18" s="53" t="e">
        <f>+IF(#REF!="Julio",B18,IF(#REF!="Agosto",C18,IF(#REF!="Septiembre",D18,IF(#REF!="Tercer Trimestre",E18,""))))</f>
        <v>#REF!</v>
      </c>
    </row>
    <row r="19" spans="1:7" ht="15.5" x14ac:dyDescent="0.4">
      <c r="A19" s="42" t="s">
        <v>79</v>
      </c>
      <c r="B19" s="48">
        <v>4</v>
      </c>
      <c r="C19" s="48">
        <v>0</v>
      </c>
      <c r="D19" s="48">
        <v>10</v>
      </c>
      <c r="E19" s="33">
        <f>+SUM('Tabla Bodegas'!$B19:$D19)</f>
        <v>14</v>
      </c>
      <c r="F19" t="str">
        <f>+VLOOKUP(A19,Tabla2[],2,0)</f>
        <v>Región Norte</v>
      </c>
      <c r="G19" s="53" t="e">
        <f>+IF(#REF!="Julio",B19,IF(#REF!="Agosto",C19,IF(#REF!="Septiembre",D19,IF(#REF!="Tercer Trimestre",E19,""))))</f>
        <v>#REF!</v>
      </c>
    </row>
    <row r="20" spans="1:7" ht="15.5" x14ac:dyDescent="0.4">
      <c r="A20" s="42" t="s">
        <v>20</v>
      </c>
      <c r="B20" s="48">
        <v>0</v>
      </c>
      <c r="C20" s="48">
        <v>2</v>
      </c>
      <c r="D20" s="48">
        <v>10</v>
      </c>
      <c r="E20" s="33">
        <f>+SUM('Tabla Bodegas'!$B20:$D20)</f>
        <v>12</v>
      </c>
      <c r="F20" t="str">
        <f>+VLOOKUP(A20,Tabla2[],2,0)</f>
        <v>Región Norte</v>
      </c>
      <c r="G20" s="53" t="e">
        <f>+IF(#REF!="Julio",B20,IF(#REF!="Agosto",C20,IF(#REF!="Septiembre",D20,IF(#REF!="Tercer Trimestre",E20,""))))</f>
        <v>#REF!</v>
      </c>
    </row>
    <row r="21" spans="1:7" ht="15.5" x14ac:dyDescent="0.4">
      <c r="A21" s="42" t="s">
        <v>37</v>
      </c>
      <c r="B21" s="48">
        <v>5</v>
      </c>
      <c r="C21" s="48">
        <v>8</v>
      </c>
      <c r="D21" s="48">
        <v>10</v>
      </c>
      <c r="E21" s="33">
        <f>+SUM('Tabla Bodegas'!$B21:$D21)</f>
        <v>23</v>
      </c>
      <c r="F21" t="str">
        <f>+VLOOKUP(A21,Tabla2[],2,0)</f>
        <v>Región Norte</v>
      </c>
      <c r="G21" s="53" t="e">
        <f>+IF(#REF!="Julio",B21,IF(#REF!="Agosto",C21,IF(#REF!="Septiembre",D21,IF(#REF!="Tercer Trimestre",E21,""))))</f>
        <v>#REF!</v>
      </c>
    </row>
    <row r="22" spans="1:7" ht="15.5" x14ac:dyDescent="0.4">
      <c r="A22" s="42" t="s">
        <v>80</v>
      </c>
      <c r="B22" s="48">
        <v>1</v>
      </c>
      <c r="C22" s="48">
        <v>0</v>
      </c>
      <c r="D22" s="48">
        <v>30</v>
      </c>
      <c r="E22" s="33">
        <f>+SUM('Tabla Bodegas'!$B22:$D22)</f>
        <v>31</v>
      </c>
      <c r="F22" t="str">
        <f>+VLOOKUP(A22,Tabla2[],2,0)</f>
        <v>Región Norte</v>
      </c>
      <c r="G22" s="53" t="e">
        <f>+IF(#REF!="Julio",B22,IF(#REF!="Agosto",C22,IF(#REF!="Septiembre",D22,IF(#REF!="Tercer Trimestre",E22,""))))</f>
        <v>#REF!</v>
      </c>
    </row>
    <row r="23" spans="1:7" ht="15.5" x14ac:dyDescent="0.4">
      <c r="A23" s="42" t="s">
        <v>23</v>
      </c>
      <c r="B23" s="48">
        <v>9</v>
      </c>
      <c r="C23" s="48">
        <v>18</v>
      </c>
      <c r="D23" s="48">
        <v>9</v>
      </c>
      <c r="E23" s="33">
        <f>+SUM('Tabla Bodegas'!$B23:$D23)</f>
        <v>36</v>
      </c>
      <c r="F23" t="str">
        <f>+VLOOKUP(A23,Tabla2[],2,0)</f>
        <v>Región Sur</v>
      </c>
      <c r="G23" s="53" t="e">
        <f>+IF(#REF!="Julio",B23,IF(#REF!="Agosto",C23,IF(#REF!="Septiembre",D23,IF(#REF!="Tercer Trimestre",E23,""))))</f>
        <v>#REF!</v>
      </c>
    </row>
    <row r="24" spans="1:7" ht="15.5" x14ac:dyDescent="0.4">
      <c r="A24" s="42" t="s">
        <v>46</v>
      </c>
      <c r="B24" s="48">
        <v>0</v>
      </c>
      <c r="C24" s="48">
        <v>0</v>
      </c>
      <c r="D24" s="48">
        <v>5</v>
      </c>
      <c r="E24" s="33">
        <f>+SUM('Tabla Bodegas'!$B24:$D24)</f>
        <v>5</v>
      </c>
      <c r="F24" t="str">
        <f>+VLOOKUP(A24,Tabla2[],2,0)</f>
        <v>Región Sur</v>
      </c>
      <c r="G24" s="53" t="e">
        <f>+IF(#REF!="Julio",B24,IF(#REF!="Agosto",C24,IF(#REF!="Septiembre",D24,IF(#REF!="Tercer Trimestre",E24,""))))</f>
        <v>#REF!</v>
      </c>
    </row>
    <row r="25" spans="1:7" ht="15.5" x14ac:dyDescent="0.4">
      <c r="A25" s="42" t="s">
        <v>22</v>
      </c>
      <c r="B25" s="48">
        <v>12</v>
      </c>
      <c r="C25" s="48">
        <v>14</v>
      </c>
      <c r="D25" s="48">
        <v>9</v>
      </c>
      <c r="E25" s="33">
        <f>+SUM('Tabla Bodegas'!$B25:$D25)</f>
        <v>35</v>
      </c>
      <c r="F25" t="str">
        <f>+VLOOKUP(A25,Tabla2[],2,0)</f>
        <v>Región Sur</v>
      </c>
      <c r="G25" s="53" t="e">
        <f>+IF(#REF!="Julio",B25,IF(#REF!="Agosto",C25,IF(#REF!="Septiembre",D25,IF(#REF!="Tercer Trimestre",E25,""))))</f>
        <v>#REF!</v>
      </c>
    </row>
    <row r="26" spans="1:7" ht="15.5" x14ac:dyDescent="0.4">
      <c r="A26" s="42" t="s">
        <v>24</v>
      </c>
      <c r="B26" s="48">
        <v>5</v>
      </c>
      <c r="C26" s="48">
        <v>0</v>
      </c>
      <c r="D26" s="48">
        <v>0</v>
      </c>
      <c r="E26" s="33">
        <f>+SUM('Tabla Bodegas'!$B26:$D26)</f>
        <v>5</v>
      </c>
      <c r="F26" t="str">
        <f>+VLOOKUP(A26,Tabla2[],2,0)</f>
        <v>Región Sur</v>
      </c>
      <c r="G26" s="53" t="e">
        <f>+IF(#REF!="Julio",B26,IF(#REF!="Agosto",C26,IF(#REF!="Septiembre",D26,IF(#REF!="Tercer Trimestre",E26,""))))</f>
        <v>#REF!</v>
      </c>
    </row>
    <row r="27" spans="1:7" ht="15.5" x14ac:dyDescent="0.4">
      <c r="A27" s="42" t="s">
        <v>25</v>
      </c>
      <c r="B27" s="48">
        <v>0</v>
      </c>
      <c r="C27" s="48">
        <v>18</v>
      </c>
      <c r="D27" s="48">
        <v>9</v>
      </c>
      <c r="E27" s="33">
        <f>+SUM('Tabla Bodegas'!$B27:$D27)</f>
        <v>27</v>
      </c>
      <c r="F27" t="str">
        <f>+VLOOKUP(A27,Tabla2[],2,0)</f>
        <v>Región Sur</v>
      </c>
      <c r="G27" s="53" t="e">
        <f>+IF(#REF!="Julio",B27,IF(#REF!="Agosto",C27,IF(#REF!="Septiembre",D27,IF(#REF!="Tercer Trimestre",E27,""))))</f>
        <v>#REF!</v>
      </c>
    </row>
    <row r="28" spans="1:7" ht="15.5" x14ac:dyDescent="0.4">
      <c r="A28" s="42" t="s">
        <v>27</v>
      </c>
      <c r="B28" s="48">
        <v>0</v>
      </c>
      <c r="C28" s="48">
        <v>9</v>
      </c>
      <c r="D28" s="48">
        <v>18</v>
      </c>
      <c r="E28" s="33">
        <f>+SUM('Tabla Bodegas'!$B28:$D28)</f>
        <v>27</v>
      </c>
      <c r="F28" t="str">
        <f>+VLOOKUP(A28,Tabla2[],2,0)</f>
        <v>Región Sur</v>
      </c>
      <c r="G28" s="53" t="e">
        <f>+IF(#REF!="Julio",B28,IF(#REF!="Agosto",C28,IF(#REF!="Septiembre",D28,IF(#REF!="Tercer Trimestre",E28,""))))</f>
        <v>#REF!</v>
      </c>
    </row>
    <row r="29" spans="1:7" ht="15.5" x14ac:dyDescent="0.4">
      <c r="A29" s="42" t="s">
        <v>47</v>
      </c>
      <c r="B29" s="48">
        <v>14</v>
      </c>
      <c r="C29" s="48">
        <v>18</v>
      </c>
      <c r="D29" s="48">
        <v>9</v>
      </c>
      <c r="E29" s="33">
        <f>+SUM('Tabla Bodegas'!$B29:$D29)</f>
        <v>41</v>
      </c>
      <c r="F29" t="str">
        <f>+VLOOKUP(A29,Tabla2[],2,0)</f>
        <v>Región Sur</v>
      </c>
      <c r="G29" s="53" t="e">
        <f>+IF(#REF!="Julio",B29,IF(#REF!="Agosto",C29,IF(#REF!="Septiembre",D29,IF(#REF!="Tercer Trimestre",E29,""))))</f>
        <v>#REF!</v>
      </c>
    </row>
    <row r="30" spans="1:7" ht="15.5" x14ac:dyDescent="0.4">
      <c r="A30" s="42" t="s">
        <v>26</v>
      </c>
      <c r="B30" s="48">
        <v>0</v>
      </c>
      <c r="C30" s="48">
        <v>9</v>
      </c>
      <c r="D30" s="48">
        <v>9</v>
      </c>
      <c r="E30" s="33">
        <f>+SUM('Tabla Bodegas'!$B30:$D30)</f>
        <v>18</v>
      </c>
      <c r="F30" t="str">
        <f>+VLOOKUP(A30,Tabla2[],2,0)</f>
        <v>Región Sur</v>
      </c>
      <c r="G30" s="53" t="e">
        <f>+IF(#REF!="Julio",B30,IF(#REF!="Agosto",C30,IF(#REF!="Septiembre",D30,IF(#REF!="Tercer Trimestre",E30,""))))</f>
        <v>#REF!</v>
      </c>
    </row>
    <row r="31" spans="1:7" ht="15.5" x14ac:dyDescent="0.4">
      <c r="A31" s="42" t="s">
        <v>45</v>
      </c>
      <c r="B31" s="48">
        <v>8</v>
      </c>
      <c r="C31" s="48">
        <v>9</v>
      </c>
      <c r="D31" s="48">
        <v>9</v>
      </c>
      <c r="E31" s="33">
        <f>+SUM('Tabla Bodegas'!$B31:$D31)</f>
        <v>26</v>
      </c>
      <c r="F31" t="str">
        <f>+VLOOKUP(A31,Tabla2[],2,0)</f>
        <v>Región Sur</v>
      </c>
      <c r="G31" s="53" t="e">
        <f>+IF(#REF!="Julio",B31,IF(#REF!="Agosto",C31,IF(#REF!="Septiembre",D31,IF(#REF!="Tercer Trimestre",E31,""))))</f>
        <v>#REF!</v>
      </c>
    </row>
    <row r="32" spans="1:7" ht="15.5" x14ac:dyDescent="0.4">
      <c r="A32" s="42" t="s">
        <v>28</v>
      </c>
      <c r="B32" s="48">
        <v>5</v>
      </c>
      <c r="C32" s="48">
        <v>9</v>
      </c>
      <c r="D32" s="48">
        <v>9</v>
      </c>
      <c r="E32" s="33">
        <f>+SUM('Tabla Bodegas'!$B32:$D32)</f>
        <v>23</v>
      </c>
      <c r="F32" t="str">
        <f>+VLOOKUP(A32,Tabla2[],2,0)</f>
        <v>Región Sur</v>
      </c>
      <c r="G32" s="53" t="e">
        <f>+IF(#REF!="Julio",B32,IF(#REF!="Agosto",C32,IF(#REF!="Septiembre",D32,IF(#REF!="Tercer Trimestre",E32,""))))</f>
        <v>#REF!</v>
      </c>
    </row>
    <row r="33" spans="1:7" ht="15.5" x14ac:dyDescent="0.4">
      <c r="A33" s="42" t="s">
        <v>34</v>
      </c>
      <c r="B33" s="48">
        <v>0</v>
      </c>
      <c r="C33" s="48">
        <v>5</v>
      </c>
      <c r="D33" s="48">
        <v>0</v>
      </c>
      <c r="E33" s="33">
        <f>+SUM('Tabla Bodegas'!$B33:$D33)</f>
        <v>5</v>
      </c>
      <c r="F33" t="str">
        <f>+VLOOKUP(A33,Tabla2[],2,0)</f>
        <v>Región Este</v>
      </c>
      <c r="G33" s="53" t="e">
        <f>+IF(#REF!="Julio",B33,IF(#REF!="Agosto",C33,IF(#REF!="Septiembre",D33,IF(#REF!="Tercer Trimestre",E33,""))))</f>
        <v>#REF!</v>
      </c>
    </row>
    <row r="34" spans="1:7" ht="15.5" x14ac:dyDescent="0.4">
      <c r="A34" s="42" t="s">
        <v>30</v>
      </c>
      <c r="B34" s="48">
        <v>8</v>
      </c>
      <c r="C34" s="48">
        <v>13</v>
      </c>
      <c r="D34" s="48">
        <v>5</v>
      </c>
      <c r="E34" s="33">
        <f>+SUM('Tabla Bodegas'!$B34:$D34)</f>
        <v>26</v>
      </c>
      <c r="F34" t="str">
        <f>+VLOOKUP(A34,Tabla2[],2,0)</f>
        <v>Región Este</v>
      </c>
      <c r="G34" s="53" t="e">
        <f>+IF(#REF!="Julio",B34,IF(#REF!="Agosto",C34,IF(#REF!="Septiembre",D34,IF(#REF!="Tercer Trimestre",E34,""))))</f>
        <v>#REF!</v>
      </c>
    </row>
    <row r="35" spans="1:7" ht="15.5" x14ac:dyDescent="0.4">
      <c r="A35" s="42" t="s">
        <v>31</v>
      </c>
      <c r="B35" s="48">
        <v>9</v>
      </c>
      <c r="C35" s="48">
        <v>7</v>
      </c>
      <c r="D35" s="48">
        <v>0</v>
      </c>
      <c r="E35" s="33">
        <f>+SUM('Tabla Bodegas'!$B35:$D35)</f>
        <v>16</v>
      </c>
      <c r="F35" t="str">
        <f>+VLOOKUP(A35,Tabla2[],2,0)</f>
        <v>Región Este</v>
      </c>
      <c r="G35" s="53" t="e">
        <f>+IF(#REF!="Julio",B35,IF(#REF!="Agosto",C35,IF(#REF!="Septiembre",D35,IF(#REF!="Tercer Trimestre",E35,""))))</f>
        <v>#REF!</v>
      </c>
    </row>
    <row r="36" spans="1:7" ht="15.5" x14ac:dyDescent="0.4">
      <c r="A36" s="42" t="s">
        <v>35</v>
      </c>
      <c r="B36" s="48">
        <v>0</v>
      </c>
      <c r="C36" s="48">
        <v>10</v>
      </c>
      <c r="D36" s="48">
        <v>0</v>
      </c>
      <c r="E36" s="33">
        <f>+SUM('Tabla Bodegas'!$B36:$D36)</f>
        <v>10</v>
      </c>
      <c r="F36" t="str">
        <f>+VLOOKUP(A36,Tabla2[],2,0)</f>
        <v>Región Este</v>
      </c>
      <c r="G36" s="53" t="e">
        <f>+IF(#REF!="Julio",B36,IF(#REF!="Agosto",C36,IF(#REF!="Septiembre",D36,IF(#REF!="Tercer Trimestre",E36,""))))</f>
        <v>#REF!</v>
      </c>
    </row>
    <row r="37" spans="1:7" ht="15.5" x14ac:dyDescent="0.4">
      <c r="A37" s="42" t="s">
        <v>32</v>
      </c>
      <c r="B37" s="48">
        <v>1</v>
      </c>
      <c r="C37" s="48">
        <v>7</v>
      </c>
      <c r="D37" s="48">
        <v>3</v>
      </c>
      <c r="E37" s="33">
        <f>+SUM('Tabla Bodegas'!$B37:$D37)</f>
        <v>11</v>
      </c>
      <c r="F37" t="str">
        <f>+VLOOKUP(A37,Tabla2[],2,0)</f>
        <v>Región Este</v>
      </c>
      <c r="G37" s="53" t="e">
        <f>+IF(#REF!="Julio",B37,IF(#REF!="Agosto",C37,IF(#REF!="Septiembre",D37,IF(#REF!="Tercer Trimestre",E37,""))))</f>
        <v>#REF!</v>
      </c>
    </row>
    <row r="38" spans="1:7" ht="16" thickBot="1" x14ac:dyDescent="0.45">
      <c r="A38" s="43" t="s">
        <v>33</v>
      </c>
      <c r="B38" s="49">
        <v>0</v>
      </c>
      <c r="C38" s="49">
        <v>0</v>
      </c>
      <c r="D38" s="49">
        <v>6</v>
      </c>
      <c r="E38" s="36">
        <f>+SUM('Tabla Bodegas'!$B38:$D38)</f>
        <v>6</v>
      </c>
      <c r="F38" t="str">
        <f>+VLOOKUP(A38,Tabla2[],2,0)</f>
        <v>Región Este</v>
      </c>
      <c r="G38" s="53" t="e">
        <f>+IF(#REF!="Julio",B38,IF(#REF!="Agosto",C38,IF(#REF!="Septiembre",D38,IF(#REF!="Tercer Trimestre",E38,""))))</f>
        <v>#REF!</v>
      </c>
    </row>
    <row r="40" spans="1:7" ht="15" x14ac:dyDescent="0.4">
      <c r="A40" s="79" t="s">
        <v>78</v>
      </c>
      <c r="B40" s="79"/>
      <c r="C40" s="79"/>
      <c r="D40" s="79"/>
      <c r="E40" s="79"/>
    </row>
  </sheetData>
  <mergeCells count="2">
    <mergeCell ref="A4:E4"/>
    <mergeCell ref="A40:E4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4"/>
  <dimension ref="A6:I41"/>
  <sheetViews>
    <sheetView showGridLines="0" workbookViewId="0">
      <pane xSplit="5" ySplit="8" topLeftCell="F9" activePane="bottomRight" state="frozenSplit"/>
      <selection pane="topRight" activeCell="F1" sqref="F1"/>
      <selection pane="bottomLeft" activeCell="A8" sqref="A8"/>
      <selection pane="bottomRight" activeCell="H13" sqref="H13"/>
    </sheetView>
  </sheetViews>
  <sheetFormatPr defaultColWidth="11.54296875" defaultRowHeight="14.5" x14ac:dyDescent="0.35"/>
  <cols>
    <col min="1" max="1" width="24" bestFit="1" customWidth="1"/>
    <col min="2" max="5" width="19.6328125" customWidth="1"/>
    <col min="6" max="7" width="0" hidden="1" customWidth="1"/>
    <col min="9" max="9" width="21.453125" bestFit="1" customWidth="1"/>
    <col min="10" max="10" width="11.90625" bestFit="1" customWidth="1"/>
  </cols>
  <sheetData>
    <row r="6" spans="1:9" ht="35.15" customHeight="1" x14ac:dyDescent="0.45">
      <c r="A6" s="74" t="s">
        <v>86</v>
      </c>
      <c r="B6" s="77"/>
      <c r="C6" s="77"/>
      <c r="D6" s="77"/>
      <c r="E6" s="77"/>
    </row>
    <row r="7" spans="1:9" ht="16" thickBot="1" x14ac:dyDescent="0.45">
      <c r="A7" s="40" t="s">
        <v>15</v>
      </c>
      <c r="B7" s="28" t="s">
        <v>63</v>
      </c>
      <c r="C7" s="28" t="s">
        <v>64</v>
      </c>
      <c r="D7" s="28" t="s">
        <v>65</v>
      </c>
      <c r="E7" s="41" t="s">
        <v>16</v>
      </c>
    </row>
    <row r="8" spans="1:9" ht="16" thickBot="1" x14ac:dyDescent="0.4">
      <c r="A8" s="38" t="s">
        <v>66</v>
      </c>
      <c r="B8" s="39">
        <f>SUM(B9:B40)</f>
        <v>200</v>
      </c>
      <c r="C8" s="39">
        <f t="shared" ref="C8:D8" si="0">SUM(C9:C40)</f>
        <v>223</v>
      </c>
      <c r="D8" s="39">
        <f t="shared" si="0"/>
        <v>228</v>
      </c>
      <c r="E8" s="39">
        <f>SUM(E9:E40)</f>
        <v>651</v>
      </c>
    </row>
    <row r="9" spans="1:9" ht="15.5" x14ac:dyDescent="0.4">
      <c r="A9" s="42" t="s">
        <v>76</v>
      </c>
      <c r="B9" s="48">
        <v>0</v>
      </c>
      <c r="C9" s="48">
        <v>0</v>
      </c>
      <c r="D9" s="48">
        <v>0</v>
      </c>
      <c r="E9" s="33">
        <f>+SUM('Tabla Mercados'!$B9:$D9)</f>
        <v>0</v>
      </c>
      <c r="F9" t="str">
        <f>+VLOOKUP(A9,Tabla2[],2,0)</f>
        <v>Gran Santo Domingo</v>
      </c>
      <c r="G9" s="53" t="e">
        <f>+IF(#REF!="Julio",B9,IF(#REF!="Agosto",C9,IF(#REF!="Septiembre",D9,IF(#REF!="Tercer Trimestre",E9,""))))</f>
        <v>#REF!</v>
      </c>
      <c r="I9" s="54"/>
    </row>
    <row r="10" spans="1:9" ht="15.5" x14ac:dyDescent="0.4">
      <c r="A10" s="42" t="s">
        <v>77</v>
      </c>
      <c r="B10" s="48">
        <v>25</v>
      </c>
      <c r="C10" s="48">
        <f>12+4+8+4+3+2+2</f>
        <v>35</v>
      </c>
      <c r="D10" s="48">
        <f>5+7+3+7+3+3+5+3</f>
        <v>36</v>
      </c>
      <c r="E10" s="33">
        <f>+SUM('Tabla Mercados'!$B10:$D10)</f>
        <v>96</v>
      </c>
      <c r="F10" t="str">
        <f>+VLOOKUP(A10,Tabla2[],2,0)</f>
        <v>Gran Santo Domingo</v>
      </c>
      <c r="G10" s="53" t="e">
        <f>+IF(#REF!="Julio",B10,IF(#REF!="Agosto",C10,IF(#REF!="Septiembre",D10,IF(#REF!="Tercer Trimestre",E10,""))))</f>
        <v>#REF!</v>
      </c>
      <c r="I10" s="54"/>
    </row>
    <row r="11" spans="1:9" ht="15.5" x14ac:dyDescent="0.4">
      <c r="A11" s="42" t="s">
        <v>41</v>
      </c>
      <c r="B11" s="48">
        <v>3</v>
      </c>
      <c r="C11" s="48">
        <v>4</v>
      </c>
      <c r="D11" s="48">
        <v>5</v>
      </c>
      <c r="E11" s="33">
        <f>+SUM('Tabla Mercados'!$B11:$D11)</f>
        <v>12</v>
      </c>
      <c r="F11" t="str">
        <f>+VLOOKUP(A11,Tabla2[],2,0)</f>
        <v>Región Norte</v>
      </c>
      <c r="G11" s="53" t="e">
        <f>+IF(#REF!="Julio",B11,IF(#REF!="Agosto",C11,IF(#REF!="Septiembre",D11,IF(#REF!="Tercer Trimestre",E11,""))))</f>
        <v>#REF!</v>
      </c>
      <c r="I11" s="54"/>
    </row>
    <row r="12" spans="1:9" ht="15.5" x14ac:dyDescent="0.4">
      <c r="A12" s="42" t="s">
        <v>19</v>
      </c>
      <c r="B12" s="48">
        <v>8</v>
      </c>
      <c r="C12" s="48">
        <v>8</v>
      </c>
      <c r="D12" s="48">
        <v>7</v>
      </c>
      <c r="E12" s="33">
        <f>+SUM('Tabla Mercados'!$B12:$D12)</f>
        <v>23</v>
      </c>
      <c r="F12" t="str">
        <f>+VLOOKUP(A12,Tabla2[],2,0)</f>
        <v>Región Norte</v>
      </c>
      <c r="G12" s="53" t="e">
        <f>+IF(#REF!="Julio",B12,IF(#REF!="Agosto",C12,IF(#REF!="Septiembre",D12,IF(#REF!="Tercer Trimestre",E12,""))))</f>
        <v>#REF!</v>
      </c>
      <c r="I12" s="54"/>
    </row>
    <row r="13" spans="1:9" ht="15.5" x14ac:dyDescent="0.4">
      <c r="A13" s="42" t="s">
        <v>18</v>
      </c>
      <c r="B13" s="48">
        <v>8</v>
      </c>
      <c r="C13" s="48">
        <v>8</v>
      </c>
      <c r="D13" s="48">
        <v>7</v>
      </c>
      <c r="E13" s="33">
        <f>+SUM('Tabla Mercados'!$B13:$D13)</f>
        <v>23</v>
      </c>
      <c r="F13" t="str">
        <f>+VLOOKUP(A13,Tabla2[],2,0)</f>
        <v>Región Norte</v>
      </c>
      <c r="G13" s="53" t="e">
        <f>+IF(#REF!="Julio",B13,IF(#REF!="Agosto",C13,IF(#REF!="Septiembre",D13,IF(#REF!="Tercer Trimestre",E13,""))))</f>
        <v>#REF!</v>
      </c>
      <c r="I13" s="54"/>
    </row>
    <row r="14" spans="1:9" ht="15.5" x14ac:dyDescent="0.4">
      <c r="A14" s="42" t="s">
        <v>40</v>
      </c>
      <c r="B14" s="48">
        <v>4</v>
      </c>
      <c r="C14" s="48">
        <v>4</v>
      </c>
      <c r="D14" s="48">
        <v>3</v>
      </c>
      <c r="E14" s="33">
        <f>+SUM('Tabla Mercados'!$B14:$D14)</f>
        <v>11</v>
      </c>
      <c r="F14" t="str">
        <f>+VLOOKUP(A14,Tabla2[],2,0)</f>
        <v>Región Norte</v>
      </c>
      <c r="G14" s="53" t="e">
        <f>+IF(#REF!="Julio",B14,IF(#REF!="Agosto",C14,IF(#REF!="Septiembre",D14,IF(#REF!="Tercer Trimestre",E14,""))))</f>
        <v>#REF!</v>
      </c>
      <c r="I14" s="54"/>
    </row>
    <row r="15" spans="1:9" ht="15.5" x14ac:dyDescent="0.4">
      <c r="A15" s="42" t="s">
        <v>44</v>
      </c>
      <c r="B15" s="48">
        <v>8</v>
      </c>
      <c r="C15" s="48">
        <v>8</v>
      </c>
      <c r="D15" s="48">
        <v>7</v>
      </c>
      <c r="E15" s="33">
        <f>+SUM('Tabla Mercados'!$B15:$D15)</f>
        <v>23</v>
      </c>
      <c r="F15" t="str">
        <f>+VLOOKUP(A15,Tabla2[],2,0)</f>
        <v>Región Norte</v>
      </c>
      <c r="G15" s="53" t="e">
        <f>+IF(#REF!="Julio",B15,IF(#REF!="Agosto",C15,IF(#REF!="Septiembre",D15,IF(#REF!="Tercer Trimestre",E15,""))))</f>
        <v>#REF!</v>
      </c>
      <c r="I15" s="54"/>
    </row>
    <row r="16" spans="1:9" ht="15.5" x14ac:dyDescent="0.4">
      <c r="A16" s="42" t="s">
        <v>48</v>
      </c>
      <c r="B16" s="48">
        <v>0</v>
      </c>
      <c r="C16" s="48">
        <v>0</v>
      </c>
      <c r="D16" s="48">
        <v>0</v>
      </c>
      <c r="E16" s="33">
        <f>+SUM('Tabla Mercados'!$B16:$D16)</f>
        <v>0</v>
      </c>
      <c r="F16" t="str">
        <f>+VLOOKUP(A16,Tabla2[],2,0)</f>
        <v>Región Norte</v>
      </c>
      <c r="G16" s="53" t="e">
        <f>+IF(#REF!="Julio",B16,IF(#REF!="Agosto",C16,IF(#REF!="Septiembre",D16,IF(#REF!="Tercer Trimestre",E16,""))))</f>
        <v>#REF!</v>
      </c>
      <c r="I16" s="54"/>
    </row>
    <row r="17" spans="1:9" ht="15.5" x14ac:dyDescent="0.4">
      <c r="A17" s="42" t="s">
        <v>38</v>
      </c>
      <c r="B17" s="48">
        <v>0</v>
      </c>
      <c r="C17" s="48">
        <v>0</v>
      </c>
      <c r="D17" s="48">
        <v>1</v>
      </c>
      <c r="E17" s="33">
        <f>+SUM('Tabla Mercados'!$B17:$D17)</f>
        <v>1</v>
      </c>
      <c r="F17" t="str">
        <f>+VLOOKUP(A17,Tabla2[],2,0)</f>
        <v>Región Norte</v>
      </c>
      <c r="G17" s="53" t="e">
        <f>+IF(#REF!="Julio",B17,IF(#REF!="Agosto",C17,IF(#REF!="Septiembre",D17,IF(#REF!="Tercer Trimestre",E17,""))))</f>
        <v>#REF!</v>
      </c>
      <c r="I17" s="54"/>
    </row>
    <row r="18" spans="1:9" ht="15.5" x14ac:dyDescent="0.4">
      <c r="A18" s="42" t="s">
        <v>43</v>
      </c>
      <c r="B18" s="48">
        <v>0</v>
      </c>
      <c r="C18" s="48">
        <v>0</v>
      </c>
      <c r="D18" s="48">
        <v>0</v>
      </c>
      <c r="E18" s="33">
        <f>+SUM('Tabla Mercados'!$B18:$D18)</f>
        <v>0</v>
      </c>
      <c r="F18" t="str">
        <f>+VLOOKUP(A18,Tabla2[],2,0)</f>
        <v>Región Norte</v>
      </c>
      <c r="G18" s="53" t="e">
        <f>+IF(#REF!="Julio",B18,IF(#REF!="Agosto",C18,IF(#REF!="Septiembre",D18,IF(#REF!="Tercer Trimestre",E18,""))))</f>
        <v>#REF!</v>
      </c>
      <c r="I18" s="54"/>
    </row>
    <row r="19" spans="1:9" ht="15.5" x14ac:dyDescent="0.4">
      <c r="A19" s="42" t="s">
        <v>42</v>
      </c>
      <c r="B19" s="48">
        <v>8</v>
      </c>
      <c r="C19" s="48">
        <v>8</v>
      </c>
      <c r="D19" s="48">
        <f>7+2</f>
        <v>9</v>
      </c>
      <c r="E19" s="33">
        <f>+SUM('Tabla Mercados'!$B19:$D19)</f>
        <v>25</v>
      </c>
      <c r="F19" t="str">
        <f>+VLOOKUP(A19,Tabla2[],2,0)</f>
        <v>Región Norte</v>
      </c>
      <c r="G19" s="53" t="e">
        <f>+IF(#REF!="Julio",B19,IF(#REF!="Agosto",C19,IF(#REF!="Septiembre",D19,IF(#REF!="Tercer Trimestre",E19,""))))</f>
        <v>#REF!</v>
      </c>
      <c r="I19" s="54"/>
    </row>
    <row r="20" spans="1:9" ht="15.5" x14ac:dyDescent="0.4">
      <c r="A20" s="42" t="s">
        <v>39</v>
      </c>
      <c r="B20" s="48">
        <v>4</v>
      </c>
      <c r="C20" s="48">
        <v>4</v>
      </c>
      <c r="D20" s="48">
        <v>5</v>
      </c>
      <c r="E20" s="33">
        <f>+SUM('Tabla Mercados'!$B20:$D20)</f>
        <v>13</v>
      </c>
      <c r="F20" t="str">
        <f>+VLOOKUP(A20,Tabla2[],2,0)</f>
        <v>Región Norte</v>
      </c>
      <c r="G20" s="53" t="e">
        <f>+IF(#REF!="Julio",B20,IF(#REF!="Agosto",C20,IF(#REF!="Septiembre",D20,IF(#REF!="Tercer Trimestre",E20,""))))</f>
        <v>#REF!</v>
      </c>
      <c r="I20" s="54"/>
    </row>
    <row r="21" spans="1:9" ht="15.5" x14ac:dyDescent="0.4">
      <c r="A21" s="42" t="s">
        <v>79</v>
      </c>
      <c r="B21" s="48">
        <v>0</v>
      </c>
      <c r="C21" s="48">
        <v>3</v>
      </c>
      <c r="D21" s="48">
        <v>5</v>
      </c>
      <c r="E21" s="33">
        <f>+SUM('Tabla Mercados'!$B21:$D21)</f>
        <v>8</v>
      </c>
      <c r="F21" t="str">
        <f>+VLOOKUP(A21,Tabla2[],2,0)</f>
        <v>Región Norte</v>
      </c>
      <c r="G21" s="53" t="e">
        <f>+IF(#REF!="Julio",B21,IF(#REF!="Agosto",C21,IF(#REF!="Septiembre",D21,IF(#REF!="Tercer Trimestre",E21,""))))</f>
        <v>#REF!</v>
      </c>
      <c r="I21" s="54"/>
    </row>
    <row r="22" spans="1:9" ht="15.5" x14ac:dyDescent="0.4">
      <c r="A22" s="42" t="s">
        <v>20</v>
      </c>
      <c r="B22" s="48">
        <v>4</v>
      </c>
      <c r="C22" s="48">
        <v>4</v>
      </c>
      <c r="D22" s="48">
        <v>5</v>
      </c>
      <c r="E22" s="33">
        <f>+SUM('Tabla Mercados'!$B22:$D22)</f>
        <v>13</v>
      </c>
      <c r="F22" t="str">
        <f>+VLOOKUP(A22,Tabla2[],2,0)</f>
        <v>Región Norte</v>
      </c>
      <c r="G22" s="53" t="e">
        <f>+IF(#REF!="Julio",B22,IF(#REF!="Agosto",C22,IF(#REF!="Septiembre",D22,IF(#REF!="Tercer Trimestre",E22,""))))</f>
        <v>#REF!</v>
      </c>
      <c r="I22" s="54"/>
    </row>
    <row r="23" spans="1:9" ht="15.5" x14ac:dyDescent="0.4">
      <c r="A23" s="42" t="s">
        <v>37</v>
      </c>
      <c r="B23" s="48">
        <v>4</v>
      </c>
      <c r="C23" s="48">
        <v>4</v>
      </c>
      <c r="D23" s="48">
        <v>5</v>
      </c>
      <c r="E23" s="33">
        <f>+SUM('Tabla Mercados'!$B23:$D23)</f>
        <v>13</v>
      </c>
      <c r="F23" t="str">
        <f>+VLOOKUP(A23,Tabla2[],2,0)</f>
        <v>Región Norte</v>
      </c>
      <c r="G23" s="53" t="e">
        <f>+IF(#REF!="Julio",B23,IF(#REF!="Agosto",C23,IF(#REF!="Septiembre",D23,IF(#REF!="Tercer Trimestre",E23,""))))</f>
        <v>#REF!</v>
      </c>
      <c r="I23" s="54"/>
    </row>
    <row r="24" spans="1:9" ht="15.5" x14ac:dyDescent="0.4">
      <c r="A24" s="42" t="s">
        <v>80</v>
      </c>
      <c r="B24" s="48">
        <v>4</v>
      </c>
      <c r="C24" s="48">
        <v>4</v>
      </c>
      <c r="D24" s="48">
        <v>5</v>
      </c>
      <c r="E24" s="33">
        <f>+SUM('Tabla Mercados'!$B24:$D24)</f>
        <v>13</v>
      </c>
      <c r="F24" t="str">
        <f>+VLOOKUP(A24,Tabla2[],2,0)</f>
        <v>Región Norte</v>
      </c>
      <c r="G24" s="53" t="e">
        <f>+IF(#REF!="Julio",B24,IF(#REF!="Agosto",C24,IF(#REF!="Septiembre",D24,IF(#REF!="Tercer Trimestre",E24,""))))</f>
        <v>#REF!</v>
      </c>
      <c r="I24" s="54"/>
    </row>
    <row r="25" spans="1:9" ht="15.5" x14ac:dyDescent="0.4">
      <c r="A25" s="42" t="s">
        <v>23</v>
      </c>
      <c r="B25" s="48">
        <v>8</v>
      </c>
      <c r="C25" s="48">
        <f>4+4+3</f>
        <v>11</v>
      </c>
      <c r="D25" s="48">
        <f>5+3+3</f>
        <v>11</v>
      </c>
      <c r="E25" s="33">
        <f>+SUM('Tabla Mercados'!$B25:$D25)</f>
        <v>30</v>
      </c>
      <c r="F25" t="str">
        <f>+VLOOKUP(A25,Tabla2[],2,0)</f>
        <v>Región Sur</v>
      </c>
      <c r="G25" s="53" t="e">
        <f>+IF(#REF!="Julio",B25,IF(#REF!="Agosto",C25,IF(#REF!="Septiembre",D25,IF(#REF!="Tercer Trimestre",E25,""))))</f>
        <v>#REF!</v>
      </c>
      <c r="I25" s="54"/>
    </row>
    <row r="26" spans="1:9" ht="15.5" x14ac:dyDescent="0.4">
      <c r="A26" s="42" t="s">
        <v>46</v>
      </c>
      <c r="B26" s="48">
        <v>10</v>
      </c>
      <c r="C26" s="48">
        <f>8+2</f>
        <v>10</v>
      </c>
      <c r="D26" s="48">
        <f>7+3</f>
        <v>10</v>
      </c>
      <c r="E26" s="33">
        <f>+SUM('Tabla Mercados'!$B26:$D26)</f>
        <v>30</v>
      </c>
      <c r="F26" t="str">
        <f>+VLOOKUP(A26,Tabla2[],2,0)</f>
        <v>Región Sur</v>
      </c>
      <c r="G26" s="53" t="e">
        <f>+IF(#REF!="Julio",B26,IF(#REF!="Agosto",C26,IF(#REF!="Septiembre",D26,IF(#REF!="Tercer Trimestre",E26,""))))</f>
        <v>#REF!</v>
      </c>
      <c r="I26" s="54"/>
    </row>
    <row r="27" spans="1:9" ht="15.5" x14ac:dyDescent="0.4">
      <c r="A27" s="42" t="s">
        <v>22</v>
      </c>
      <c r="B27" s="48">
        <v>8</v>
      </c>
      <c r="C27" s="48">
        <v>8</v>
      </c>
      <c r="D27" s="48">
        <v>7</v>
      </c>
      <c r="E27" s="33">
        <f>+SUM('Tabla Mercados'!$B27:$D27)</f>
        <v>23</v>
      </c>
      <c r="F27" t="str">
        <f>+VLOOKUP(A27,Tabla2[],2,0)</f>
        <v>Región Sur</v>
      </c>
      <c r="G27" s="53" t="e">
        <f>+IF(#REF!="Julio",B27,IF(#REF!="Agosto",C27,IF(#REF!="Septiembre",D27,IF(#REF!="Tercer Trimestre",E27,""))))</f>
        <v>#REF!</v>
      </c>
      <c r="I27" s="54"/>
    </row>
    <row r="28" spans="1:9" ht="15.5" x14ac:dyDescent="0.4">
      <c r="A28" s="42" t="s">
        <v>24</v>
      </c>
      <c r="B28" s="48">
        <v>4</v>
      </c>
      <c r="C28" s="48">
        <v>4</v>
      </c>
      <c r="D28" s="48">
        <v>5</v>
      </c>
      <c r="E28" s="33">
        <f>+SUM('Tabla Mercados'!$B28:$D28)</f>
        <v>13</v>
      </c>
      <c r="F28" t="str">
        <f>+VLOOKUP(A28,Tabla2[],2,0)</f>
        <v>Región Sur</v>
      </c>
      <c r="G28" s="53" t="e">
        <f>+IF(#REF!="Julio",B28,IF(#REF!="Agosto",C28,IF(#REF!="Septiembre",D28,IF(#REF!="Tercer Trimestre",E28,""))))</f>
        <v>#REF!</v>
      </c>
      <c r="I28" s="54"/>
    </row>
    <row r="29" spans="1:9" ht="15.5" x14ac:dyDescent="0.4">
      <c r="A29" s="42" t="s">
        <v>25</v>
      </c>
      <c r="B29" s="48">
        <v>8</v>
      </c>
      <c r="C29" s="48">
        <v>8</v>
      </c>
      <c r="D29" s="48">
        <v>7</v>
      </c>
      <c r="E29" s="33">
        <f>+SUM('Tabla Mercados'!$B29:$D29)</f>
        <v>23</v>
      </c>
      <c r="F29" t="str">
        <f>+VLOOKUP(A29,Tabla2[],2,0)</f>
        <v>Región Sur</v>
      </c>
      <c r="G29" s="53" t="e">
        <f>+IF(#REF!="Julio",B29,IF(#REF!="Agosto",C29,IF(#REF!="Septiembre",D29,IF(#REF!="Tercer Trimestre",E29,""))))</f>
        <v>#REF!</v>
      </c>
      <c r="I29" s="54"/>
    </row>
    <row r="30" spans="1:9" ht="15.5" x14ac:dyDescent="0.4">
      <c r="A30" s="42" t="s">
        <v>27</v>
      </c>
      <c r="B30" s="48">
        <v>2</v>
      </c>
      <c r="C30" s="48">
        <v>4</v>
      </c>
      <c r="D30" s="48">
        <v>5</v>
      </c>
      <c r="E30" s="33">
        <f>+SUM('Tabla Mercados'!$B30:$D30)</f>
        <v>11</v>
      </c>
      <c r="F30" t="str">
        <f>+VLOOKUP(A30,Tabla2[],2,0)</f>
        <v>Región Sur</v>
      </c>
      <c r="G30" s="53" t="e">
        <f>+IF(#REF!="Julio",B30,IF(#REF!="Agosto",C30,IF(#REF!="Septiembre",D30,IF(#REF!="Tercer Trimestre",E30,""))))</f>
        <v>#REF!</v>
      </c>
      <c r="I30" s="54"/>
    </row>
    <row r="31" spans="1:9" ht="15.5" x14ac:dyDescent="0.4">
      <c r="A31" s="42" t="s">
        <v>47</v>
      </c>
      <c r="B31" s="48">
        <v>0</v>
      </c>
      <c r="C31" s="48">
        <v>0</v>
      </c>
      <c r="D31" s="48">
        <v>3</v>
      </c>
      <c r="E31" s="33">
        <f>+SUM('Tabla Mercados'!$B31:$D31)</f>
        <v>3</v>
      </c>
      <c r="F31" t="str">
        <f>+VLOOKUP(A31,Tabla2[],2,0)</f>
        <v>Región Sur</v>
      </c>
      <c r="G31" s="53" t="e">
        <f>+IF(#REF!="Julio",B31,IF(#REF!="Agosto",C31,IF(#REF!="Septiembre",D31,IF(#REF!="Tercer Trimestre",E31,""))))</f>
        <v>#REF!</v>
      </c>
      <c r="I31" s="54"/>
    </row>
    <row r="32" spans="1:9" ht="15.5" x14ac:dyDescent="0.4">
      <c r="A32" s="42" t="s">
        <v>26</v>
      </c>
      <c r="B32" s="48">
        <v>4</v>
      </c>
      <c r="C32" s="48">
        <v>4</v>
      </c>
      <c r="D32" s="48">
        <v>5</v>
      </c>
      <c r="E32" s="33">
        <f>+SUM('Tabla Mercados'!$B32:$D32)</f>
        <v>13</v>
      </c>
      <c r="F32" t="str">
        <f>+VLOOKUP(A32,Tabla2[],2,0)</f>
        <v>Región Sur</v>
      </c>
      <c r="G32" s="53" t="e">
        <f>+IF(#REF!="Julio",B32,IF(#REF!="Agosto",C32,IF(#REF!="Septiembre",D32,IF(#REF!="Tercer Trimestre",E32,""))))</f>
        <v>#REF!</v>
      </c>
      <c r="I32" s="54"/>
    </row>
    <row r="33" spans="1:9" ht="15.5" x14ac:dyDescent="0.4">
      <c r="A33" s="42" t="s">
        <v>45</v>
      </c>
      <c r="B33" s="48">
        <v>16</v>
      </c>
      <c r="C33" s="48">
        <f>8+8</f>
        <v>16</v>
      </c>
      <c r="D33" s="48">
        <f>7+7</f>
        <v>14</v>
      </c>
      <c r="E33" s="33">
        <f>+SUM('Tabla Mercados'!$B33:$D33)</f>
        <v>46</v>
      </c>
      <c r="F33" t="str">
        <f>+VLOOKUP(A33,Tabla2[],2,0)</f>
        <v>Región Sur</v>
      </c>
      <c r="G33" s="53" t="e">
        <f>+IF(#REF!="Julio",B33,IF(#REF!="Agosto",C33,IF(#REF!="Septiembre",D33,IF(#REF!="Tercer Trimestre",E33,""))))</f>
        <v>#REF!</v>
      </c>
      <c r="I33" s="54"/>
    </row>
    <row r="34" spans="1:9" ht="15.5" x14ac:dyDescent="0.4">
      <c r="A34" s="42" t="s">
        <v>28</v>
      </c>
      <c r="B34" s="48">
        <v>4</v>
      </c>
      <c r="C34" s="48">
        <v>4</v>
      </c>
      <c r="D34" s="48">
        <v>5</v>
      </c>
      <c r="E34" s="33">
        <f>+SUM('Tabla Mercados'!$B34:$D34)</f>
        <v>13</v>
      </c>
      <c r="F34" t="str">
        <f>+VLOOKUP(A34,Tabla2[],2,0)</f>
        <v>Región Sur</v>
      </c>
      <c r="G34" s="53" t="e">
        <f>+IF(#REF!="Julio",B34,IF(#REF!="Agosto",C34,IF(#REF!="Septiembre",D34,IF(#REF!="Tercer Trimestre",E34,""))))</f>
        <v>#REF!</v>
      </c>
      <c r="I34" s="54"/>
    </row>
    <row r="35" spans="1:9" ht="15.5" x14ac:dyDescent="0.4">
      <c r="A35" s="42" t="s">
        <v>34</v>
      </c>
      <c r="B35" s="48">
        <v>8</v>
      </c>
      <c r="C35" s="48">
        <f>4+4</f>
        <v>8</v>
      </c>
      <c r="D35" s="48">
        <f>5+3</f>
        <v>8</v>
      </c>
      <c r="E35" s="33">
        <f>+SUM('Tabla Mercados'!$B35:$D35)</f>
        <v>24</v>
      </c>
      <c r="F35" t="str">
        <f>+VLOOKUP(A35,Tabla2[],2,0)</f>
        <v>Región Este</v>
      </c>
      <c r="G35" s="53" t="e">
        <f>+IF(#REF!="Julio",B35,IF(#REF!="Agosto",C35,IF(#REF!="Septiembre",D35,IF(#REF!="Tercer Trimestre",E35,""))))</f>
        <v>#REF!</v>
      </c>
      <c r="I35" s="54"/>
    </row>
    <row r="36" spans="1:9" ht="15.5" x14ac:dyDescent="0.4">
      <c r="A36" s="42" t="s">
        <v>30</v>
      </c>
      <c r="B36" s="48">
        <v>8</v>
      </c>
      <c r="C36" s="48">
        <v>8</v>
      </c>
      <c r="D36" s="48">
        <v>7</v>
      </c>
      <c r="E36" s="33">
        <f>+SUM('Tabla Mercados'!$B36:$D36)</f>
        <v>23</v>
      </c>
      <c r="F36" t="str">
        <f>+VLOOKUP(A36,Tabla2[],2,0)</f>
        <v>Región Este</v>
      </c>
      <c r="G36" s="53" t="e">
        <f>+IF(#REF!="Julio",B36,IF(#REF!="Agosto",C36,IF(#REF!="Septiembre",D36,IF(#REF!="Tercer Trimestre",E36,""))))</f>
        <v>#REF!</v>
      </c>
      <c r="I36" s="54"/>
    </row>
    <row r="37" spans="1:9" ht="15.5" x14ac:dyDescent="0.4">
      <c r="A37" s="42" t="s">
        <v>31</v>
      </c>
      <c r="B37" s="48">
        <v>16</v>
      </c>
      <c r="C37" s="48">
        <f>8+4+4</f>
        <v>16</v>
      </c>
      <c r="D37" s="48">
        <f>7+3+5</f>
        <v>15</v>
      </c>
      <c r="E37" s="33">
        <f>+SUM('Tabla Mercados'!$B37:$D37)</f>
        <v>47</v>
      </c>
      <c r="F37" t="str">
        <f>+VLOOKUP(A37,Tabla2[],2,0)</f>
        <v>Región Este</v>
      </c>
      <c r="G37" s="53" t="e">
        <f>+IF(#REF!="Julio",B37,IF(#REF!="Agosto",C37,IF(#REF!="Septiembre",D37,IF(#REF!="Tercer Trimestre",E37,""))))</f>
        <v>#REF!</v>
      </c>
      <c r="I37" s="54"/>
    </row>
    <row r="38" spans="1:9" ht="15.5" x14ac:dyDescent="0.4">
      <c r="A38" s="42" t="s">
        <v>35</v>
      </c>
      <c r="B38" s="48">
        <v>12</v>
      </c>
      <c r="C38" s="48">
        <f>8+8</f>
        <v>16</v>
      </c>
      <c r="D38" s="48">
        <f>7+7</f>
        <v>14</v>
      </c>
      <c r="E38" s="33">
        <f>+SUM('Tabla Mercados'!$B38:$D38)</f>
        <v>42</v>
      </c>
      <c r="F38" t="str">
        <f>+VLOOKUP(A38,Tabla2[],2,0)</f>
        <v>Región Este</v>
      </c>
      <c r="G38" s="53" t="e">
        <f>+IF(#REF!="Julio",B38,IF(#REF!="Agosto",C38,IF(#REF!="Septiembre",D38,IF(#REF!="Tercer Trimestre",E38,""))))</f>
        <v>#REF!</v>
      </c>
      <c r="I38" s="54"/>
    </row>
    <row r="39" spans="1:9" ht="15.5" x14ac:dyDescent="0.4">
      <c r="A39" s="42" t="s">
        <v>32</v>
      </c>
      <c r="B39" s="48">
        <v>4</v>
      </c>
      <c r="C39" s="48">
        <v>4</v>
      </c>
      <c r="D39" s="48">
        <v>5</v>
      </c>
      <c r="E39" s="33">
        <f>+SUM('Tabla Mercados'!$B39:$D39)</f>
        <v>13</v>
      </c>
      <c r="F39" t="str">
        <f>+VLOOKUP(A39,Tabla2[],2,0)</f>
        <v>Región Este</v>
      </c>
      <c r="G39" s="53" t="e">
        <f>+IF(#REF!="Julio",B39,IF(#REF!="Agosto",C39,IF(#REF!="Septiembre",D39,IF(#REF!="Tercer Trimestre",E39,""))))</f>
        <v>#REF!</v>
      </c>
      <c r="I39" s="54"/>
    </row>
    <row r="40" spans="1:9" ht="16" thickBot="1" x14ac:dyDescent="0.45">
      <c r="A40" s="43" t="s">
        <v>33</v>
      </c>
      <c r="B40" s="49">
        <v>8</v>
      </c>
      <c r="C40" s="49">
        <v>8</v>
      </c>
      <c r="D40" s="49">
        <v>7</v>
      </c>
      <c r="E40" s="36">
        <f>+SUM('Tabla Mercados'!$B40:$D40)</f>
        <v>23</v>
      </c>
      <c r="F40" t="str">
        <f>+VLOOKUP(A40,Tabla2[],2,0)</f>
        <v>Región Este</v>
      </c>
      <c r="G40" s="53" t="e">
        <f>+IF(#REF!="Julio",B40,IF(#REF!="Agosto",C40,IF(#REF!="Septiembre",D40,IF(#REF!="Tercer Trimestre",E40,""))))</f>
        <v>#REF!</v>
      </c>
      <c r="I40" s="54"/>
    </row>
    <row r="41" spans="1:9" ht="15" x14ac:dyDescent="0.4">
      <c r="A41" s="76" t="s">
        <v>78</v>
      </c>
      <c r="B41" s="76"/>
      <c r="C41" s="76"/>
      <c r="D41" s="76"/>
      <c r="E41" s="76"/>
    </row>
  </sheetData>
  <mergeCells count="2">
    <mergeCell ref="A6:E6"/>
    <mergeCell ref="A41:E4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17"/>
  <sheetViews>
    <sheetView showGridLines="0" workbookViewId="0">
      <selection activeCell="B17" sqref="B17"/>
    </sheetView>
  </sheetViews>
  <sheetFormatPr defaultColWidth="11.54296875" defaultRowHeight="14.5" x14ac:dyDescent="0.35"/>
  <cols>
    <col min="1" max="1" width="25.453125" bestFit="1" customWidth="1"/>
    <col min="2" max="9" width="22.6328125" customWidth="1"/>
  </cols>
  <sheetData>
    <row r="1" spans="1:8" ht="17" x14ac:dyDescent="0.45">
      <c r="A1" s="77"/>
      <c r="B1" s="77"/>
      <c r="C1" s="77"/>
      <c r="D1" s="77"/>
      <c r="E1" s="77"/>
      <c r="F1" s="51"/>
      <c r="G1" s="51"/>
      <c r="H1" s="51"/>
    </row>
    <row r="9" spans="1:8" ht="17" x14ac:dyDescent="0.45">
      <c r="A9" s="80" t="s">
        <v>89</v>
      </c>
      <c r="B9" s="80"/>
      <c r="C9" s="80"/>
      <c r="D9" s="80"/>
      <c r="E9" s="80"/>
    </row>
    <row r="10" spans="1:8" ht="16" thickBot="1" x14ac:dyDescent="0.4">
      <c r="A10" s="27" t="s">
        <v>7</v>
      </c>
      <c r="B10" s="28" t="s">
        <v>63</v>
      </c>
      <c r="C10" s="28" t="s">
        <v>64</v>
      </c>
      <c r="D10" s="28" t="s">
        <v>65</v>
      </c>
      <c r="E10" s="28" t="s">
        <v>16</v>
      </c>
    </row>
    <row r="11" spans="1:8" ht="16" thickBot="1" x14ac:dyDescent="0.4">
      <c r="A11" s="38" t="s">
        <v>66</v>
      </c>
      <c r="B11" s="39">
        <f>SUM(B12:B14)</f>
        <v>195</v>
      </c>
      <c r="C11" s="39">
        <f>SUM(C12:C14)</f>
        <v>205</v>
      </c>
      <c r="D11" s="39">
        <f>SUM(D12:D14)</f>
        <v>124</v>
      </c>
      <c r="E11" s="39">
        <f>SUM(E12:E14)</f>
        <v>524</v>
      </c>
    </row>
    <row r="12" spans="1:8" ht="15.5" x14ac:dyDescent="0.35">
      <c r="A12" s="31" t="s">
        <v>4</v>
      </c>
      <c r="B12" s="32">
        <v>195</v>
      </c>
      <c r="C12" s="32">
        <v>205</v>
      </c>
      <c r="D12" s="32">
        <v>114</v>
      </c>
      <c r="E12" s="33">
        <f>+SUM(B12:D12)</f>
        <v>514</v>
      </c>
    </row>
    <row r="13" spans="1:8" ht="15.5" x14ac:dyDescent="0.35">
      <c r="A13" s="31" t="s">
        <v>5</v>
      </c>
      <c r="B13" s="32">
        <f>+IF('Servicios Generales'!B22="","",'Servicios Generales'!B22)</f>
        <v>0</v>
      </c>
      <c r="C13" s="32">
        <f>+IF('Servicios Generales'!C22="","",'Servicios Generales'!C22)</f>
        <v>0</v>
      </c>
      <c r="D13" s="32">
        <f>+IF('Servicios Generales'!D22="","",'Servicios Generales'!D22)</f>
        <v>0</v>
      </c>
      <c r="E13" s="33">
        <f>+IF(VLOOKUP(A13,A13:D13,1+COUNT(B13:D13),0)=A13,"N/D",VLOOKUP(A13,A13:D13,1+COUNT(B13:D13),0))</f>
        <v>0</v>
      </c>
    </row>
    <row r="14" spans="1:8" ht="16" thickBot="1" x14ac:dyDescent="0.4">
      <c r="A14" s="34" t="s">
        <v>6</v>
      </c>
      <c r="B14" s="35">
        <f>+IF('Servicios Generales'!B23="","",'Servicios Generales'!B23)</f>
        <v>0</v>
      </c>
      <c r="C14" s="35">
        <f>+IF('Servicios Generales'!C23="","",'Servicios Generales'!C23)</f>
        <v>0</v>
      </c>
      <c r="D14" s="35">
        <v>10</v>
      </c>
      <c r="E14" s="36">
        <f t="shared" ref="E14" si="0">+SUM(B14:D14)</f>
        <v>10</v>
      </c>
    </row>
    <row r="15" spans="1:8" ht="20.149999999999999" customHeight="1" x14ac:dyDescent="0.4">
      <c r="A15" s="81" t="s">
        <v>78</v>
      </c>
      <c r="B15" s="81"/>
      <c r="C15" s="81"/>
      <c r="D15" s="81"/>
      <c r="E15" s="81"/>
    </row>
    <row r="16" spans="1:8" ht="20.149999999999999" customHeight="1" x14ac:dyDescent="0.4">
      <c r="A16" s="50"/>
      <c r="B16" s="50"/>
      <c r="C16" s="50"/>
      <c r="D16" s="50"/>
      <c r="E16" s="50"/>
    </row>
    <row r="17" spans="1:5" ht="20.149999999999999" customHeight="1" x14ac:dyDescent="0.4">
      <c r="A17" s="50"/>
      <c r="B17" s="50"/>
      <c r="C17" s="50"/>
      <c r="D17" s="50"/>
      <c r="E17" s="50"/>
    </row>
  </sheetData>
  <mergeCells count="3">
    <mergeCell ref="A1:E1"/>
    <mergeCell ref="A9:E9"/>
    <mergeCell ref="A15:E15"/>
  </mergeCells>
  <pageMargins left="0.7" right="0.7" top="0.75" bottom="0.75" header="0.3" footer="0.3"/>
  <ignoredErrors>
    <ignoredError sqref="E13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A8:E19"/>
  <sheetViews>
    <sheetView showGridLines="0" workbookViewId="0">
      <pane xSplit="5" ySplit="10" topLeftCell="F11" activePane="bottomRight" state="frozenSplit"/>
      <selection pane="topRight" activeCell="F1" sqref="F1"/>
      <selection pane="bottomLeft" activeCell="A5" sqref="A5"/>
      <selection pane="bottomRight" activeCell="F8" sqref="F8"/>
    </sheetView>
  </sheetViews>
  <sheetFormatPr defaultColWidth="11.54296875" defaultRowHeight="14.5" x14ac:dyDescent="0.35"/>
  <cols>
    <col min="1" max="1" width="30.6328125" customWidth="1"/>
    <col min="2" max="5" width="14.6328125" customWidth="1"/>
    <col min="6" max="9" width="22.6328125" customWidth="1"/>
  </cols>
  <sheetData>
    <row r="8" spans="1:5" ht="17" x14ac:dyDescent="0.45">
      <c r="A8" s="77" t="s">
        <v>87</v>
      </c>
      <c r="B8" s="77"/>
      <c r="C8" s="77"/>
      <c r="D8" s="77"/>
      <c r="E8" s="77"/>
    </row>
    <row r="9" spans="1:5" ht="16" thickBot="1" x14ac:dyDescent="0.4">
      <c r="A9" s="27" t="s">
        <v>10</v>
      </c>
      <c r="B9" s="28" t="s">
        <v>63</v>
      </c>
      <c r="C9" s="28" t="s">
        <v>64</v>
      </c>
      <c r="D9" s="28" t="s">
        <v>65</v>
      </c>
      <c r="E9" s="27" t="s">
        <v>16</v>
      </c>
    </row>
    <row r="10" spans="1:5" ht="16" thickBot="1" x14ac:dyDescent="0.4">
      <c r="A10" s="38" t="s">
        <v>66</v>
      </c>
      <c r="B10" s="55">
        <f>SUM(B11:B17)</f>
        <v>5</v>
      </c>
      <c r="C10" s="55">
        <f t="shared" ref="C10:D10" si="0">SUM(C11:C17)</f>
        <v>2</v>
      </c>
      <c r="D10" s="55">
        <f t="shared" si="0"/>
        <v>2</v>
      </c>
      <c r="E10" s="55">
        <f>SUM(B10:D10)</f>
        <v>9</v>
      </c>
    </row>
    <row r="11" spans="1:5" ht="62" x14ac:dyDescent="0.35">
      <c r="A11" s="44" t="s">
        <v>67</v>
      </c>
      <c r="B11" s="56">
        <f>+IF('Servicios Generales'!B28="","",'Servicios Generales'!B28)</f>
        <v>0</v>
      </c>
      <c r="C11" s="56">
        <v>0</v>
      </c>
      <c r="D11" s="56"/>
      <c r="E11" s="57">
        <f t="shared" ref="E11:E14" si="1">+SUM(B11:D11)</f>
        <v>0</v>
      </c>
    </row>
    <row r="12" spans="1:5" ht="77.5" x14ac:dyDescent="0.35">
      <c r="A12" s="45" t="s">
        <v>68</v>
      </c>
      <c r="B12" s="58">
        <f>+IF('Servicios Generales'!B29="","",'Servicios Generales'!B29)</f>
        <v>2</v>
      </c>
      <c r="C12" s="58">
        <f>+IF('Servicios Generales'!C29="","",'Servicios Generales'!C29)</f>
        <v>0</v>
      </c>
      <c r="D12" s="58">
        <f>+IF('Servicios Generales'!D29="","",'Servicios Generales'!D29)</f>
        <v>0</v>
      </c>
      <c r="E12" s="59">
        <f t="shared" si="1"/>
        <v>2</v>
      </c>
    </row>
    <row r="13" spans="1:5" ht="77.5" x14ac:dyDescent="0.35">
      <c r="A13" s="45" t="s">
        <v>69</v>
      </c>
      <c r="B13" s="58">
        <v>2</v>
      </c>
      <c r="C13" s="58">
        <f>+IF('Servicios Generales'!C30="","",'Servicios Generales'!C30)</f>
        <v>2</v>
      </c>
      <c r="D13" s="58">
        <f>+IF('Servicios Generales'!D30="","",'Servicios Generales'!D30)</f>
        <v>2</v>
      </c>
      <c r="E13" s="59">
        <f t="shared" si="1"/>
        <v>6</v>
      </c>
    </row>
    <row r="14" spans="1:5" ht="62" x14ac:dyDescent="0.35">
      <c r="A14" s="45" t="s">
        <v>70</v>
      </c>
      <c r="B14" s="58">
        <f>+IF('Servicios Generales'!B31="","",'Servicios Generales'!B31)</f>
        <v>0</v>
      </c>
      <c r="C14" s="58">
        <f>+IF('Servicios Generales'!C31="","",'Servicios Generales'!C31)</f>
        <v>0</v>
      </c>
      <c r="D14" s="58">
        <f>+IF('Servicios Generales'!D31="","",'Servicios Generales'!D31)</f>
        <v>0</v>
      </c>
      <c r="E14" s="59">
        <f t="shared" si="1"/>
        <v>0</v>
      </c>
    </row>
    <row r="15" spans="1:5" ht="77.5" x14ac:dyDescent="0.35">
      <c r="A15" s="45" t="s">
        <v>71</v>
      </c>
      <c r="B15" s="58">
        <f>+IF('Servicios Generales'!B32="","",'Servicios Generales'!B32)</f>
        <v>1</v>
      </c>
      <c r="C15" s="58">
        <f>+IF('Servicios Generales'!C32="","",'Servicios Generales'!C32)</f>
        <v>0</v>
      </c>
      <c r="D15" s="58">
        <f>+IF('Servicios Generales'!D32="","",'Servicios Generales'!D32)</f>
        <v>0</v>
      </c>
      <c r="E15" s="59">
        <f>+SUM(B15:D15)</f>
        <v>1</v>
      </c>
    </row>
    <row r="16" spans="1:5" ht="31" x14ac:dyDescent="0.35">
      <c r="A16" s="45" t="s">
        <v>72</v>
      </c>
      <c r="B16" s="58">
        <v>0</v>
      </c>
      <c r="C16" s="58">
        <f>+IF('Servicios Generales'!C33="","",'Servicios Generales'!C33)</f>
        <v>0</v>
      </c>
      <c r="D16" s="58">
        <f>+IF('Servicios Generales'!D33="","",'Servicios Generales'!D33)</f>
        <v>0</v>
      </c>
      <c r="E16" s="59">
        <f>+SUM(B16:D16)</f>
        <v>0</v>
      </c>
    </row>
    <row r="17" spans="1:5" ht="31.5" thickBot="1" x14ac:dyDescent="0.4">
      <c r="A17" s="46" t="s">
        <v>81</v>
      </c>
      <c r="B17" s="60">
        <f>+IF('Servicios Generales'!B34="","",'Servicios Generales'!B34)</f>
        <v>0</v>
      </c>
      <c r="C17" s="60">
        <f>+IF('Servicios Generales'!C34="","",'Servicios Generales'!C34)</f>
        <v>0</v>
      </c>
      <c r="D17" s="60">
        <f>+IF('Servicios Generales'!D34="","",'Servicios Generales'!D34)</f>
        <v>0</v>
      </c>
      <c r="E17" s="61">
        <f>+SUM(B17:D17)</f>
        <v>0</v>
      </c>
    </row>
    <row r="19" spans="1:5" ht="15" x14ac:dyDescent="0.4">
      <c r="A19" s="79" t="s">
        <v>82</v>
      </c>
      <c r="B19" s="79"/>
      <c r="C19" s="79"/>
      <c r="D19" s="79"/>
      <c r="E19" s="79"/>
    </row>
  </sheetData>
  <mergeCells count="2">
    <mergeCell ref="A8:E8"/>
    <mergeCell ref="A19:E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8:E19"/>
  <sheetViews>
    <sheetView showGridLines="0" workbookViewId="0">
      <pane xSplit="5" ySplit="10" topLeftCell="F11" activePane="bottomRight" state="frozenSplit"/>
      <selection pane="topRight" activeCell="F1" sqref="F1"/>
      <selection pane="bottomLeft" activeCell="A5" sqref="A5"/>
      <selection pane="bottomRight" activeCell="F11" sqref="F11"/>
    </sheetView>
  </sheetViews>
  <sheetFormatPr defaultColWidth="11.54296875" defaultRowHeight="14.5" x14ac:dyDescent="0.35"/>
  <cols>
    <col min="1" max="1" width="30.6328125" customWidth="1"/>
    <col min="2" max="5" width="17.6328125" customWidth="1"/>
    <col min="6" max="9" width="22.6328125" customWidth="1"/>
  </cols>
  <sheetData>
    <row r="8" spans="1:5" ht="17" x14ac:dyDescent="0.45">
      <c r="A8" s="77" t="s">
        <v>88</v>
      </c>
      <c r="B8" s="77"/>
      <c r="C8" s="77"/>
      <c r="D8" s="77"/>
      <c r="E8" s="77"/>
    </row>
    <row r="9" spans="1:5" ht="16" thickBot="1" x14ac:dyDescent="0.4">
      <c r="A9" s="27" t="s">
        <v>10</v>
      </c>
      <c r="B9" s="28" t="s">
        <v>63</v>
      </c>
      <c r="C9" s="28" t="s">
        <v>64</v>
      </c>
      <c r="D9" s="28" t="s">
        <v>65</v>
      </c>
      <c r="E9" s="27" t="s">
        <v>16</v>
      </c>
    </row>
    <row r="10" spans="1:5" ht="16" thickBot="1" x14ac:dyDescent="0.4">
      <c r="A10" s="38" t="s">
        <v>66</v>
      </c>
      <c r="B10" s="55">
        <f>SUM(B11:B17)</f>
        <v>112</v>
      </c>
      <c r="C10" s="55">
        <f t="shared" ref="C10:D10" si="0">SUM(C11:C17)</f>
        <v>73</v>
      </c>
      <c r="D10" s="55">
        <f t="shared" si="0"/>
        <v>49</v>
      </c>
      <c r="E10" s="55">
        <f>SUM(B10:D10)</f>
        <v>234</v>
      </c>
    </row>
    <row r="11" spans="1:5" ht="62" x14ac:dyDescent="0.35">
      <c r="A11" s="44" t="s">
        <v>67</v>
      </c>
      <c r="B11" s="56">
        <f>+IF('Servicios Generales'!B38="","",'Servicios Generales'!B38)</f>
        <v>0</v>
      </c>
      <c r="C11" s="56">
        <v>0</v>
      </c>
      <c r="D11" s="56">
        <v>0</v>
      </c>
      <c r="E11" s="57">
        <f t="shared" ref="E11:E14" si="1">+SUM(B11:D11)</f>
        <v>0</v>
      </c>
    </row>
    <row r="12" spans="1:5" ht="77.5" x14ac:dyDescent="0.35">
      <c r="A12" s="45" t="s">
        <v>68</v>
      </c>
      <c r="B12" s="58">
        <v>40</v>
      </c>
      <c r="C12" s="58">
        <f>+IF('Servicios Generales'!C39="","",'Servicios Generales'!C39)</f>
        <v>0</v>
      </c>
      <c r="D12" s="58">
        <f>+IF('Servicios Generales'!D39="","",'Servicios Generales'!D39)</f>
        <v>0</v>
      </c>
      <c r="E12" s="59">
        <f t="shared" si="1"/>
        <v>40</v>
      </c>
    </row>
    <row r="13" spans="1:5" ht="77.5" x14ac:dyDescent="0.35">
      <c r="A13" s="45" t="s">
        <v>69</v>
      </c>
      <c r="B13" s="58">
        <v>50</v>
      </c>
      <c r="C13" s="58">
        <v>73</v>
      </c>
      <c r="D13" s="58">
        <v>49</v>
      </c>
      <c r="E13" s="59">
        <f t="shared" si="1"/>
        <v>172</v>
      </c>
    </row>
    <row r="14" spans="1:5" ht="62" x14ac:dyDescent="0.35">
      <c r="A14" s="45" t="s">
        <v>70</v>
      </c>
      <c r="B14" s="58">
        <f>+IF('Servicios Generales'!B41="","",'Servicios Generales'!B41)</f>
        <v>0</v>
      </c>
      <c r="C14" s="58">
        <f>+IF('Servicios Generales'!C41="","",'Servicios Generales'!C41)</f>
        <v>0</v>
      </c>
      <c r="D14" s="58">
        <f>+IF('Servicios Generales'!D41="","",'Servicios Generales'!D41)</f>
        <v>0</v>
      </c>
      <c r="E14" s="59">
        <f t="shared" si="1"/>
        <v>0</v>
      </c>
    </row>
    <row r="15" spans="1:5" ht="77.5" x14ac:dyDescent="0.35">
      <c r="A15" s="45" t="s">
        <v>71</v>
      </c>
      <c r="B15" s="58">
        <v>22</v>
      </c>
      <c r="C15" s="58">
        <f>+IF('Servicios Generales'!C42="","",'Servicios Generales'!C42)</f>
        <v>0</v>
      </c>
      <c r="D15" s="58">
        <f>+IF('Servicios Generales'!D42="","",'Servicios Generales'!D42)</f>
        <v>0</v>
      </c>
      <c r="E15" s="59">
        <f>+SUM(B15:D15)</f>
        <v>22</v>
      </c>
    </row>
    <row r="16" spans="1:5" ht="31" x14ac:dyDescent="0.35">
      <c r="A16" s="45" t="s">
        <v>72</v>
      </c>
      <c r="B16" s="58">
        <v>0</v>
      </c>
      <c r="C16" s="58">
        <f>+IF('Servicios Generales'!C43="","",'Servicios Generales'!C43)</f>
        <v>0</v>
      </c>
      <c r="D16" s="58">
        <f>+IF('Servicios Generales'!D43="","",'Servicios Generales'!D43)</f>
        <v>0</v>
      </c>
      <c r="E16" s="59">
        <f>+SUM(B16:D16)</f>
        <v>0</v>
      </c>
    </row>
    <row r="17" spans="1:5" ht="31.5" thickBot="1" x14ac:dyDescent="0.4">
      <c r="A17" s="46" t="s">
        <v>81</v>
      </c>
      <c r="B17" s="60">
        <f>+IF('Servicios Generales'!B44="","",'Servicios Generales'!B44)</f>
        <v>0</v>
      </c>
      <c r="C17" s="60">
        <f>+IF('Servicios Generales'!C44="","",'Servicios Generales'!C44)</f>
        <v>0</v>
      </c>
      <c r="D17" s="60">
        <f>+IF('Servicios Generales'!D44="","",'Servicios Generales'!D44)</f>
        <v>0</v>
      </c>
      <c r="E17" s="61">
        <f>+SUM(B17:D17)</f>
        <v>0</v>
      </c>
    </row>
    <row r="19" spans="1:5" ht="15" x14ac:dyDescent="0.4">
      <c r="A19" s="79" t="s">
        <v>82</v>
      </c>
      <c r="B19" s="79"/>
      <c r="C19" s="79"/>
      <c r="D19" s="79"/>
      <c r="E19" s="79"/>
    </row>
  </sheetData>
  <mergeCells count="2">
    <mergeCell ref="A8:E8"/>
    <mergeCell ref="A19:E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3"/>
  <dimension ref="A1:B33"/>
  <sheetViews>
    <sheetView workbookViewId="0"/>
  </sheetViews>
  <sheetFormatPr defaultColWidth="11.54296875" defaultRowHeight="14.5" x14ac:dyDescent="0.35"/>
  <cols>
    <col min="1" max="1" width="24.36328125" bestFit="1" customWidth="1"/>
    <col min="2" max="2" width="19.08984375" bestFit="1" customWidth="1"/>
  </cols>
  <sheetData>
    <row r="1" spans="1:2" x14ac:dyDescent="0.35">
      <c r="A1" t="s">
        <v>15</v>
      </c>
      <c r="B1" t="s">
        <v>14</v>
      </c>
    </row>
    <row r="2" spans="1:2" x14ac:dyDescent="0.35">
      <c r="A2" s="10" t="s">
        <v>76</v>
      </c>
      <c r="B2" s="11" t="s">
        <v>17</v>
      </c>
    </row>
    <row r="3" spans="1:2" x14ac:dyDescent="0.35">
      <c r="A3" s="10" t="s">
        <v>77</v>
      </c>
      <c r="B3" s="11" t="s">
        <v>17</v>
      </c>
    </row>
    <row r="4" spans="1:2" x14ac:dyDescent="0.35">
      <c r="A4" s="10" t="s">
        <v>18</v>
      </c>
      <c r="B4" s="11" t="s">
        <v>21</v>
      </c>
    </row>
    <row r="5" spans="1:2" x14ac:dyDescent="0.35">
      <c r="A5" s="10" t="s">
        <v>44</v>
      </c>
      <c r="B5" s="11" t="s">
        <v>21</v>
      </c>
    </row>
    <row r="6" spans="1:2" x14ac:dyDescent="0.35">
      <c r="A6" s="10" t="s">
        <v>39</v>
      </c>
      <c r="B6" s="11" t="s">
        <v>21</v>
      </c>
    </row>
    <row r="7" spans="1:2" x14ac:dyDescent="0.35">
      <c r="A7" s="10" t="s">
        <v>19</v>
      </c>
      <c r="B7" s="11" t="s">
        <v>21</v>
      </c>
    </row>
    <row r="8" spans="1:2" x14ac:dyDescent="0.35">
      <c r="A8" s="10" t="s">
        <v>40</v>
      </c>
      <c r="B8" s="11" t="s">
        <v>21</v>
      </c>
    </row>
    <row r="9" spans="1:2" x14ac:dyDescent="0.35">
      <c r="A9" s="10" t="s">
        <v>20</v>
      </c>
      <c r="B9" s="11" t="s">
        <v>21</v>
      </c>
    </row>
    <row r="10" spans="1:2" x14ac:dyDescent="0.35">
      <c r="A10" s="10" t="s">
        <v>41</v>
      </c>
      <c r="B10" s="11" t="s">
        <v>21</v>
      </c>
    </row>
    <row r="11" spans="1:2" x14ac:dyDescent="0.35">
      <c r="A11" s="10" t="s">
        <v>42</v>
      </c>
      <c r="B11" s="11" t="s">
        <v>21</v>
      </c>
    </row>
    <row r="12" spans="1:2" x14ac:dyDescent="0.35">
      <c r="A12" s="10" t="s">
        <v>43</v>
      </c>
      <c r="B12" s="11" t="s">
        <v>21</v>
      </c>
    </row>
    <row r="13" spans="1:2" x14ac:dyDescent="0.35">
      <c r="A13" s="10" t="s">
        <v>22</v>
      </c>
      <c r="B13" s="11" t="s">
        <v>29</v>
      </c>
    </row>
    <row r="14" spans="1:2" x14ac:dyDescent="0.35">
      <c r="A14" s="10" t="s">
        <v>23</v>
      </c>
      <c r="B14" s="11" t="s">
        <v>29</v>
      </c>
    </row>
    <row r="15" spans="1:2" x14ac:dyDescent="0.35">
      <c r="A15" s="10" t="s">
        <v>45</v>
      </c>
      <c r="B15" s="11" t="s">
        <v>29</v>
      </c>
    </row>
    <row r="16" spans="1:2" x14ac:dyDescent="0.35">
      <c r="A16" s="10" t="s">
        <v>46</v>
      </c>
      <c r="B16" s="11" t="s">
        <v>29</v>
      </c>
    </row>
    <row r="17" spans="1:2" x14ac:dyDescent="0.35">
      <c r="A17" s="10" t="s">
        <v>24</v>
      </c>
      <c r="B17" s="11" t="s">
        <v>29</v>
      </c>
    </row>
    <row r="18" spans="1:2" x14ac:dyDescent="0.35">
      <c r="A18" s="10" t="s">
        <v>25</v>
      </c>
      <c r="B18" s="11" t="s">
        <v>29</v>
      </c>
    </row>
    <row r="19" spans="1:2" x14ac:dyDescent="0.35">
      <c r="A19" s="10" t="s">
        <v>26</v>
      </c>
      <c r="B19" s="11" t="s">
        <v>29</v>
      </c>
    </row>
    <row r="20" spans="1:2" x14ac:dyDescent="0.35">
      <c r="A20" s="10" t="s">
        <v>47</v>
      </c>
      <c r="B20" s="11" t="s">
        <v>29</v>
      </c>
    </row>
    <row r="21" spans="1:2" x14ac:dyDescent="0.35">
      <c r="A21" s="10" t="s">
        <v>27</v>
      </c>
      <c r="B21" s="11" t="s">
        <v>29</v>
      </c>
    </row>
    <row r="22" spans="1:2" x14ac:dyDescent="0.35">
      <c r="A22" s="10" t="s">
        <v>28</v>
      </c>
      <c r="B22" s="11" t="s">
        <v>29</v>
      </c>
    </row>
    <row r="23" spans="1:2" x14ac:dyDescent="0.35">
      <c r="A23" s="10" t="s">
        <v>30</v>
      </c>
      <c r="B23" s="11" t="s">
        <v>36</v>
      </c>
    </row>
    <row r="24" spans="1:2" x14ac:dyDescent="0.35">
      <c r="A24" s="10" t="s">
        <v>31</v>
      </c>
      <c r="B24" s="11" t="s">
        <v>36</v>
      </c>
    </row>
    <row r="25" spans="1:2" x14ac:dyDescent="0.35">
      <c r="A25" s="10" t="s">
        <v>32</v>
      </c>
      <c r="B25" s="11" t="s">
        <v>36</v>
      </c>
    </row>
    <row r="26" spans="1:2" x14ac:dyDescent="0.35">
      <c r="A26" s="10" t="s">
        <v>33</v>
      </c>
      <c r="B26" s="11" t="s">
        <v>36</v>
      </c>
    </row>
    <row r="27" spans="1:2" x14ac:dyDescent="0.35">
      <c r="A27" s="10" t="s">
        <v>34</v>
      </c>
      <c r="B27" s="11" t="s">
        <v>36</v>
      </c>
    </row>
    <row r="28" spans="1:2" x14ac:dyDescent="0.35">
      <c r="A28" s="10" t="s">
        <v>35</v>
      </c>
      <c r="B28" s="11" t="s">
        <v>36</v>
      </c>
    </row>
    <row r="29" spans="1:2" x14ac:dyDescent="0.35">
      <c r="A29" s="10" t="s">
        <v>37</v>
      </c>
      <c r="B29" s="11" t="s">
        <v>21</v>
      </c>
    </row>
    <row r="30" spans="1:2" x14ac:dyDescent="0.35">
      <c r="A30" s="10" t="s">
        <v>80</v>
      </c>
      <c r="B30" s="11" t="s">
        <v>21</v>
      </c>
    </row>
    <row r="31" spans="1:2" x14ac:dyDescent="0.35">
      <c r="A31" s="10" t="s">
        <v>48</v>
      </c>
      <c r="B31" s="11" t="s">
        <v>21</v>
      </c>
    </row>
    <row r="32" spans="1:2" x14ac:dyDescent="0.35">
      <c r="A32" s="10" t="s">
        <v>38</v>
      </c>
      <c r="B32" s="11" t="s">
        <v>21</v>
      </c>
    </row>
    <row r="33" spans="1:2" x14ac:dyDescent="0.35">
      <c r="A33" s="13" t="s">
        <v>79</v>
      </c>
      <c r="B33" s="16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Servicios Generales</vt:lpstr>
      <vt:lpstr>Canales</vt:lpstr>
      <vt:lpstr>Beneficiarios Canales</vt:lpstr>
      <vt:lpstr>Tabla Bodegas</vt:lpstr>
      <vt:lpstr>Tabla Mercados</vt:lpstr>
      <vt:lpstr>Productores beneficiados</vt:lpstr>
      <vt:lpstr>Talleres</vt:lpstr>
      <vt:lpstr>Beneficiarios Talleres</vt:lpstr>
      <vt:lpstr>Provincias RD</vt:lpstr>
      <vt:lpstr>Trimestres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Ranci Danis</cp:lastModifiedBy>
  <dcterms:created xsi:type="dcterms:W3CDTF">2021-03-24T18:34:32Z</dcterms:created>
  <dcterms:modified xsi:type="dcterms:W3CDTF">2022-01-07T14:26:55Z</dcterms:modified>
</cp:coreProperties>
</file>