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4\Informes de Seguimiento 2024\ENE-MAR\"/>
    </mc:Choice>
  </mc:AlternateContent>
  <xr:revisionPtr revIDLastSave="0" documentId="14_{5482E709-BE14-4648-ABF5-DFE7B7E6A9AA}" xr6:coauthVersionLast="47" xr6:coauthVersionMax="47" xr10:uidLastSave="{00000000-0000-0000-0000-000000000000}"/>
  <bookViews>
    <workbookView xWindow="-120" yWindow="-120" windowWidth="24240" windowHeight="13140" firstSheet="12" activeTab="13" xr2:uid="{CF9275AD-3348-45D8-B841-BB68963AF3A0}"/>
  </bookViews>
  <sheets>
    <sheet name="Oficina de Acceso a la Informac" sheetId="3" r:id="rId1"/>
    <sheet name="Dirección de Gestión de Program" sheetId="6" r:id="rId2"/>
    <sheet name="Dirección de Abastecimiento, Di" sheetId="8" r:id="rId3"/>
    <sheet name="Dirección Administrativa Financ" sheetId="10" r:id="rId4"/>
    <sheet name="Departamento de Comunicaciones" sheetId="15" r:id="rId5"/>
    <sheet name=" Departamento de Normas, Sistem" sheetId="14" r:id="rId6"/>
    <sheet name="Planificación y Desarrollo" sheetId="16" r:id="rId7"/>
    <sheet name="Departamento Jurídico." sheetId="11" r:id="rId8"/>
    <sheet name=" Dirección Ejecutiva" sheetId="4" r:id="rId9"/>
    <sheet name="Departamento de Tecnologías de " sheetId="2" r:id="rId10"/>
    <sheet name="Departamento de Seguridad Milit" sheetId="13" r:id="rId11"/>
    <sheet name=" Dirección de Recursos Humanos" sheetId="5" r:id="rId12"/>
    <sheet name="Dirección de Comercialización" sheetId="7" r:id="rId13"/>
    <sheet name="Dirección Agropecuaria. Norma y" sheetId="9" r:id="rId14"/>
  </sheets>
  <externalReferences>
    <externalReference r:id="rId15"/>
  </externalReferences>
  <definedNames>
    <definedName name="_xlnm.Print_Area" localSheetId="13">'Dirección Agropecuaria. Norma y'!$A$1:$P$61</definedName>
    <definedName name="_xlnm.Print_Titles" localSheetId="5">' Departamento de Normas, Sistem'!$9:$10</definedName>
    <definedName name="_xlnm.Print_Titles" localSheetId="11">' Dirección de Recursos Humanos'!$9:$10</definedName>
    <definedName name="_xlnm.Print_Titles" localSheetId="4">'Departamento de Comunicaciones'!$9:$10</definedName>
    <definedName name="_xlnm.Print_Titles" localSheetId="3">'Dirección Administrativa Financ'!$9:$10</definedName>
    <definedName name="_xlnm.Print_Titles" localSheetId="13">'Dirección Agropecuaria. Norma y'!$9:$10</definedName>
    <definedName name="_xlnm.Print_Titles" localSheetId="6">'Planificación y Desarrollo'!$9:$10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5" l="1"/>
  <c r="N11" i="14" l="1"/>
  <c r="P11" i="14" s="1"/>
  <c r="T11" i="14"/>
  <c r="X11" i="14"/>
  <c r="AB11" i="14"/>
  <c r="AC11" i="14"/>
  <c r="N12" i="14"/>
  <c r="P12" i="14"/>
  <c r="T12" i="14"/>
  <c r="X12" i="14"/>
  <c r="AB12" i="14"/>
  <c r="AC12" i="14"/>
  <c r="N13" i="14"/>
  <c r="P13" i="14" s="1"/>
  <c r="T13" i="14"/>
  <c r="X13" i="14"/>
  <c r="AB13" i="14"/>
  <c r="AC13" i="14"/>
  <c r="N14" i="14"/>
  <c r="P14" i="14" s="1"/>
  <c r="T14" i="14"/>
  <c r="X14" i="14"/>
  <c r="AB14" i="14"/>
  <c r="AC14" i="14"/>
  <c r="O23" i="10" l="1"/>
  <c r="O22" i="10"/>
  <c r="O21" i="10"/>
  <c r="O20" i="10"/>
  <c r="O19" i="10"/>
  <c r="O18" i="10"/>
  <c r="O17" i="10"/>
  <c r="O16" i="10"/>
  <c r="O15" i="10"/>
  <c r="O14" i="10"/>
  <c r="O13" i="10"/>
  <c r="O12" i="10"/>
  <c r="O11" i="10"/>
  <c r="O13" i="8" l="1"/>
  <c r="O14" i="8"/>
  <c r="O12" i="8"/>
  <c r="Q31" i="5" l="1"/>
  <c r="Q24" i="5"/>
  <c r="Q22" i="5"/>
  <c r="Q21" i="5"/>
  <c r="O14" i="4" l="1"/>
  <c r="O13" i="4"/>
  <c r="O12" i="4"/>
  <c r="O11" i="4"/>
  <c r="O14" i="2" l="1"/>
  <c r="O15" i="2"/>
  <c r="O16" i="2"/>
  <c r="O17" i="2"/>
  <c r="O18" i="2"/>
  <c r="O19" i="2"/>
  <c r="O11" i="8" l="1"/>
  <c r="Q11" i="8" s="1"/>
  <c r="U11" i="8"/>
  <c r="Y11" i="8"/>
  <c r="AC11" i="8"/>
  <c r="AD11" i="8"/>
  <c r="Q12" i="8"/>
  <c r="U12" i="8"/>
  <c r="Y12" i="8"/>
  <c r="AC12" i="8"/>
  <c r="AD12" i="8"/>
  <c r="Q13" i="8"/>
  <c r="U13" i="8"/>
  <c r="Y13" i="8"/>
  <c r="AC13" i="8"/>
  <c r="AD13" i="8"/>
  <c r="Q14" i="8"/>
  <c r="U14" i="8"/>
  <c r="Y14" i="8"/>
  <c r="AC14" i="8"/>
  <c r="AD14" i="8"/>
  <c r="O11" i="16" l="1"/>
  <c r="O12" i="16"/>
  <c r="O13" i="16"/>
  <c r="O14" i="16"/>
  <c r="O15" i="16"/>
  <c r="O16" i="16"/>
  <c r="O17" i="16"/>
  <c r="O18" i="16"/>
  <c r="O19" i="16"/>
  <c r="O20" i="16"/>
  <c r="O21" i="16"/>
  <c r="O22" i="16"/>
  <c r="O23" i="16"/>
  <c r="O24" i="16"/>
  <c r="O25" i="16"/>
  <c r="O26" i="16"/>
  <c r="O27" i="16"/>
  <c r="O28" i="16"/>
  <c r="O29" i="16"/>
  <c r="O30" i="16"/>
  <c r="O31" i="16"/>
  <c r="Q30" i="16" l="1"/>
  <c r="C39" i="16" s="1"/>
  <c r="C40" i="16" s="1"/>
  <c r="AD31" i="16" l="1"/>
  <c r="AC31" i="16"/>
  <c r="Y31" i="16"/>
  <c r="G31" i="16" s="1"/>
  <c r="Q31" i="16" s="1"/>
  <c r="U31" i="16"/>
  <c r="AD30" i="16"/>
  <c r="AC30" i="16"/>
  <c r="Y30" i="16"/>
  <c r="U30" i="16"/>
  <c r="AD29" i="16"/>
  <c r="AC29" i="16"/>
  <c r="Y29" i="16"/>
  <c r="G29" i="16" s="1"/>
  <c r="Q29" i="16" s="1"/>
  <c r="U29" i="16"/>
  <c r="AD28" i="16"/>
  <c r="AC28" i="16"/>
  <c r="H28" i="16" s="1"/>
  <c r="Y28" i="16"/>
  <c r="G28" i="16" s="1"/>
  <c r="Q28" i="16" s="1"/>
  <c r="U28" i="16"/>
  <c r="AD27" i="16"/>
  <c r="AC27" i="16"/>
  <c r="H27" i="16" s="1"/>
  <c r="Y27" i="16"/>
  <c r="G27" i="16" s="1"/>
  <c r="Q27" i="16" s="1"/>
  <c r="U27" i="16"/>
  <c r="AD26" i="16"/>
  <c r="AC26" i="16"/>
  <c r="H26" i="16" s="1"/>
  <c r="Y26" i="16"/>
  <c r="G26" i="16" s="1"/>
  <c r="Q26" i="16" s="1"/>
  <c r="U26" i="16"/>
  <c r="AD25" i="16"/>
  <c r="AC25" i="16"/>
  <c r="H25" i="16" s="1"/>
  <c r="Y25" i="16"/>
  <c r="G25" i="16" s="1"/>
  <c r="Q25" i="16" s="1"/>
  <c r="U25" i="16"/>
  <c r="AD24" i="16"/>
  <c r="AC24" i="16"/>
  <c r="H24" i="16" s="1"/>
  <c r="Y24" i="16"/>
  <c r="G24" i="16" s="1"/>
  <c r="Q24" i="16" s="1"/>
  <c r="U24" i="16"/>
  <c r="AD23" i="16"/>
  <c r="AC23" i="16"/>
  <c r="H23" i="16" s="1"/>
  <c r="Y23" i="16"/>
  <c r="G23" i="16" s="1"/>
  <c r="Q23" i="16" s="1"/>
  <c r="U23" i="16"/>
  <c r="AD22" i="16"/>
  <c r="Y22" i="16"/>
  <c r="G22" i="16" s="1"/>
  <c r="Q22" i="16" s="1"/>
  <c r="C38" i="16" s="1"/>
  <c r="U22" i="16"/>
  <c r="AD21" i="16"/>
  <c r="AC21" i="16"/>
  <c r="H21" i="16" s="1"/>
  <c r="Y21" i="16"/>
  <c r="G21" i="16" s="1"/>
  <c r="U21" i="16"/>
  <c r="Q21" i="16"/>
  <c r="AD20" i="16"/>
  <c r="AC20" i="16"/>
  <c r="H20" i="16" s="1"/>
  <c r="Y20" i="16"/>
  <c r="G20" i="16" s="1"/>
  <c r="Q20" i="16" s="1"/>
  <c r="C37" i="16" s="1"/>
  <c r="U20" i="16"/>
  <c r="AD19" i="16"/>
  <c r="AC19" i="16"/>
  <c r="H19" i="16" s="1"/>
  <c r="Y19" i="16"/>
  <c r="G19" i="16" s="1"/>
  <c r="Q19" i="16" s="1"/>
  <c r="U19" i="16"/>
  <c r="AD18" i="16"/>
  <c r="AC18" i="16"/>
  <c r="H18" i="16" s="1"/>
  <c r="Y18" i="16"/>
  <c r="G18" i="16" s="1"/>
  <c r="Q18" i="16" s="1"/>
  <c r="U18" i="16"/>
  <c r="AD17" i="16"/>
  <c r="AC17" i="16"/>
  <c r="H17" i="16" s="1"/>
  <c r="Y17" i="16"/>
  <c r="G17" i="16" s="1"/>
  <c r="Q17" i="16" s="1"/>
  <c r="U17" i="16"/>
  <c r="AD16" i="16"/>
  <c r="AC16" i="16"/>
  <c r="H16" i="16" s="1"/>
  <c r="Y16" i="16"/>
  <c r="G16" i="16" s="1"/>
  <c r="Q16" i="16" s="1"/>
  <c r="U16" i="16"/>
  <c r="AD15" i="16"/>
  <c r="AC15" i="16"/>
  <c r="H15" i="16" s="1"/>
  <c r="Y15" i="16"/>
  <c r="G15" i="16" s="1"/>
  <c r="Q15" i="16" s="1"/>
  <c r="C36" i="16" s="1"/>
  <c r="U15" i="16"/>
  <c r="AD14" i="16"/>
  <c r="AC14" i="16"/>
  <c r="H14" i="16" s="1"/>
  <c r="Y14" i="16"/>
  <c r="G14" i="16" s="1"/>
  <c r="Q14" i="16" s="1"/>
  <c r="U14" i="16"/>
  <c r="AD13" i="16"/>
  <c r="AC13" i="16"/>
  <c r="H13" i="16" s="1"/>
  <c r="Y13" i="16"/>
  <c r="G13" i="16" s="1"/>
  <c r="Q13" i="16" s="1"/>
  <c r="U13" i="16"/>
  <c r="AD12" i="16"/>
  <c r="AC12" i="16"/>
  <c r="H12" i="16" s="1"/>
  <c r="Y12" i="16"/>
  <c r="G12" i="16" s="1"/>
  <c r="Q12" i="16" s="1"/>
  <c r="U12" i="16"/>
  <c r="AD11" i="16"/>
  <c r="AC11" i="16"/>
  <c r="H11" i="16" s="1"/>
  <c r="Y11" i="16"/>
  <c r="G11" i="16" s="1"/>
  <c r="Q11" i="16" s="1"/>
  <c r="C35" i="16" s="1"/>
  <c r="U11" i="16"/>
  <c r="J31" i="16"/>
  <c r="I31" i="16"/>
  <c r="H31" i="16"/>
  <c r="I30" i="16"/>
  <c r="I29" i="16"/>
  <c r="J28" i="16"/>
  <c r="I28" i="16"/>
  <c r="J27" i="16"/>
  <c r="I27" i="16"/>
  <c r="J26" i="16"/>
  <c r="I26" i="16"/>
  <c r="J25" i="16"/>
  <c r="I25" i="16"/>
  <c r="J24" i="16"/>
  <c r="I24" i="16"/>
  <c r="J23" i="16"/>
  <c r="I23" i="16"/>
  <c r="J22" i="16"/>
  <c r="I22" i="16"/>
  <c r="H22" i="16"/>
  <c r="J21" i="16"/>
  <c r="I21" i="16"/>
  <c r="J20" i="16"/>
  <c r="I20" i="16"/>
  <c r="J19" i="16"/>
  <c r="I19" i="16"/>
  <c r="J18" i="16"/>
  <c r="I18" i="16"/>
  <c r="J17" i="16"/>
  <c r="I17" i="16"/>
  <c r="J16" i="16"/>
  <c r="I16" i="16"/>
  <c r="J15" i="16"/>
  <c r="I15" i="16"/>
  <c r="J14" i="16"/>
  <c r="I14" i="16"/>
  <c r="J13" i="16"/>
  <c r="I13" i="16"/>
  <c r="J12" i="16"/>
  <c r="I12" i="16"/>
  <c r="J11" i="16"/>
  <c r="I11" i="16"/>
  <c r="E31" i="16"/>
  <c r="E29" i="16"/>
  <c r="E28" i="16"/>
  <c r="E27" i="16"/>
  <c r="E26" i="16"/>
  <c r="E25" i="16"/>
  <c r="E24" i="16"/>
  <c r="E23" i="16"/>
  <c r="E22" i="16"/>
  <c r="E21" i="16"/>
  <c r="E20" i="16"/>
  <c r="E19" i="16"/>
  <c r="E18" i="16"/>
  <c r="E17" i="16"/>
  <c r="E16" i="16"/>
  <c r="E15" i="16"/>
  <c r="E14" i="16"/>
  <c r="E13" i="16"/>
  <c r="E12" i="16"/>
  <c r="E11" i="16"/>
  <c r="Q22" i="10" l="1"/>
  <c r="O11" i="7" l="1"/>
  <c r="C23" i="6" l="1"/>
  <c r="O11" i="2" l="1"/>
  <c r="Q11" i="2" s="1"/>
  <c r="AC27" i="15" l="1"/>
  <c r="AB27" i="15"/>
  <c r="X27" i="15"/>
  <c r="T27" i="15"/>
  <c r="N27" i="15"/>
  <c r="P27" i="15" s="1"/>
  <c r="AC26" i="15"/>
  <c r="AB26" i="15"/>
  <c r="X26" i="15"/>
  <c r="T26" i="15"/>
  <c r="N26" i="15"/>
  <c r="P26" i="15" s="1"/>
  <c r="AC25" i="15"/>
  <c r="AB25" i="15"/>
  <c r="X25" i="15"/>
  <c r="T25" i="15"/>
  <c r="N25" i="15"/>
  <c r="P25" i="15" s="1"/>
  <c r="C37" i="15" s="1"/>
  <c r="AC24" i="15"/>
  <c r="AB24" i="15"/>
  <c r="X24" i="15"/>
  <c r="T24" i="15"/>
  <c r="N24" i="15"/>
  <c r="P24" i="15" s="1"/>
  <c r="AC23" i="15"/>
  <c r="AB23" i="15"/>
  <c r="X23" i="15"/>
  <c r="T23" i="15"/>
  <c r="N23" i="15"/>
  <c r="P23" i="15" s="1"/>
  <c r="C35" i="15" s="1"/>
  <c r="AC22" i="15"/>
  <c r="AB22" i="15"/>
  <c r="X22" i="15"/>
  <c r="T22" i="15"/>
  <c r="N22" i="15"/>
  <c r="P22" i="15" s="1"/>
  <c r="AC21" i="15"/>
  <c r="AB21" i="15"/>
  <c r="X21" i="15"/>
  <c r="T21" i="15"/>
  <c r="N21" i="15"/>
  <c r="P21" i="15" s="1"/>
  <c r="AC20" i="15"/>
  <c r="AB20" i="15"/>
  <c r="X20" i="15"/>
  <c r="T20" i="15"/>
  <c r="N20" i="15"/>
  <c r="P20" i="15" s="1"/>
  <c r="AC19" i="15"/>
  <c r="AB19" i="15"/>
  <c r="X19" i="15"/>
  <c r="T19" i="15"/>
  <c r="N19" i="15"/>
  <c r="P19" i="15" s="1"/>
  <c r="AC18" i="15"/>
  <c r="AB18" i="15"/>
  <c r="X18" i="15"/>
  <c r="T18" i="15"/>
  <c r="N18" i="15"/>
  <c r="P18" i="15" s="1"/>
  <c r="AC17" i="15"/>
  <c r="AB17" i="15"/>
  <c r="X17" i="15"/>
  <c r="T17" i="15"/>
  <c r="N17" i="15"/>
  <c r="P17" i="15" s="1"/>
  <c r="AC16" i="15"/>
  <c r="AB16" i="15"/>
  <c r="X16" i="15"/>
  <c r="T16" i="15"/>
  <c r="N16" i="15"/>
  <c r="P16" i="15" s="1"/>
  <c r="AC15" i="15"/>
  <c r="AB15" i="15"/>
  <c r="X15" i="15"/>
  <c r="T15" i="15"/>
  <c r="N15" i="15"/>
  <c r="P15" i="15" s="1"/>
  <c r="AC14" i="15"/>
  <c r="AB14" i="15"/>
  <c r="X14" i="15"/>
  <c r="T14" i="15"/>
  <c r="N14" i="15"/>
  <c r="AC13" i="15"/>
  <c r="AB13" i="15"/>
  <c r="X13" i="15"/>
  <c r="T13" i="15"/>
  <c r="N13" i="15"/>
  <c r="P13" i="15" s="1"/>
  <c r="AC12" i="15"/>
  <c r="AB12" i="15"/>
  <c r="X12" i="15"/>
  <c r="T12" i="15"/>
  <c r="N12" i="15"/>
  <c r="P12" i="15" s="1"/>
  <c r="AC11" i="15"/>
  <c r="AB11" i="15"/>
  <c r="X11" i="15"/>
  <c r="T11" i="15"/>
  <c r="N11" i="15"/>
  <c r="P11" i="15" s="1"/>
  <c r="C38" i="15" l="1"/>
  <c r="C39" i="15" s="1"/>
  <c r="AC29" i="14"/>
  <c r="AB29" i="14"/>
  <c r="X29" i="14"/>
  <c r="T29" i="14"/>
  <c r="N29" i="14"/>
  <c r="P29" i="14" s="1"/>
  <c r="AC28" i="14"/>
  <c r="AB28" i="14"/>
  <c r="X28" i="14"/>
  <c r="T28" i="14"/>
  <c r="N28" i="14"/>
  <c r="P28" i="14" s="1"/>
  <c r="AC27" i="14"/>
  <c r="AB27" i="14"/>
  <c r="X27" i="14"/>
  <c r="T27" i="14"/>
  <c r="N27" i="14"/>
  <c r="P27" i="14" s="1"/>
  <c r="AC26" i="14"/>
  <c r="AB26" i="14"/>
  <c r="X26" i="14"/>
  <c r="T26" i="14"/>
  <c r="N26" i="14"/>
  <c r="P26" i="14" s="1"/>
  <c r="AC25" i="14"/>
  <c r="AB25" i="14"/>
  <c r="X25" i="14"/>
  <c r="T25" i="14"/>
  <c r="N25" i="14"/>
  <c r="P25" i="14" s="1"/>
  <c r="AC24" i="14"/>
  <c r="AB24" i="14"/>
  <c r="X24" i="14"/>
  <c r="T24" i="14"/>
  <c r="N24" i="14"/>
  <c r="P24" i="14" s="1"/>
  <c r="AC23" i="14"/>
  <c r="AB23" i="14"/>
  <c r="X23" i="14"/>
  <c r="T23" i="14"/>
  <c r="N23" i="14"/>
  <c r="P23" i="14" s="1"/>
  <c r="AC22" i="14"/>
  <c r="AB22" i="14"/>
  <c r="X22" i="14"/>
  <c r="T22" i="14"/>
  <c r="N22" i="14"/>
  <c r="P22" i="14" s="1"/>
  <c r="AC21" i="14"/>
  <c r="AB21" i="14"/>
  <c r="X21" i="14"/>
  <c r="T21" i="14"/>
  <c r="N21" i="14"/>
  <c r="P21" i="14" s="1"/>
  <c r="AC20" i="14"/>
  <c r="AB20" i="14"/>
  <c r="X20" i="14"/>
  <c r="T20" i="14"/>
  <c r="N20" i="14"/>
  <c r="P20" i="14" s="1"/>
  <c r="AC19" i="14"/>
  <c r="AB19" i="14"/>
  <c r="X19" i="14"/>
  <c r="T19" i="14"/>
  <c r="N19" i="14"/>
  <c r="P19" i="14" s="1"/>
  <c r="AC18" i="14"/>
  <c r="AB18" i="14"/>
  <c r="X18" i="14"/>
  <c r="T18" i="14"/>
  <c r="N18" i="14"/>
  <c r="P18" i="14" s="1"/>
  <c r="AC17" i="14"/>
  <c r="AB17" i="14"/>
  <c r="X17" i="14"/>
  <c r="T17" i="14"/>
  <c r="N17" i="14"/>
  <c r="P17" i="14" s="1"/>
  <c r="AC16" i="14"/>
  <c r="AB16" i="14"/>
  <c r="X16" i="14"/>
  <c r="T16" i="14"/>
  <c r="N16" i="14"/>
  <c r="P16" i="14" s="1"/>
  <c r="AC15" i="14"/>
  <c r="AB15" i="14"/>
  <c r="X15" i="14"/>
  <c r="T15" i="14"/>
  <c r="N15" i="14"/>
  <c r="P15" i="14" s="1"/>
  <c r="C37" i="14" l="1"/>
  <c r="AC15" i="13"/>
  <c r="AB15" i="13"/>
  <c r="X15" i="13"/>
  <c r="T15" i="13"/>
  <c r="N15" i="13"/>
  <c r="P15" i="13" s="1"/>
  <c r="AC14" i="13"/>
  <c r="AB14" i="13"/>
  <c r="X14" i="13"/>
  <c r="T14" i="13"/>
  <c r="N14" i="13"/>
  <c r="P14" i="13" s="1"/>
  <c r="AC13" i="13"/>
  <c r="AB13" i="13"/>
  <c r="X13" i="13"/>
  <c r="T13" i="13"/>
  <c r="N13" i="13"/>
  <c r="P13" i="13" s="1"/>
  <c r="AC12" i="13"/>
  <c r="AB12" i="13"/>
  <c r="X12" i="13"/>
  <c r="T12" i="13"/>
  <c r="N12" i="13"/>
  <c r="P12" i="13" s="1"/>
  <c r="AC11" i="13"/>
  <c r="AB11" i="13"/>
  <c r="X11" i="13"/>
  <c r="T11" i="13"/>
  <c r="N11" i="13"/>
  <c r="P11" i="13" s="1"/>
  <c r="C20" i="13" l="1"/>
  <c r="AD15" i="11"/>
  <c r="AC15" i="11"/>
  <c r="Y15" i="11"/>
  <c r="U15" i="11"/>
  <c r="Q15" i="11"/>
  <c r="C20" i="11" s="1"/>
  <c r="AD14" i="11"/>
  <c r="AC14" i="11"/>
  <c r="Y14" i="11"/>
  <c r="U14" i="11"/>
  <c r="Q14" i="11"/>
  <c r="AD13" i="11"/>
  <c r="AC13" i="11"/>
  <c r="Y13" i="11"/>
  <c r="U13" i="11"/>
  <c r="Q13" i="11"/>
  <c r="AD12" i="11"/>
  <c r="AC12" i="11"/>
  <c r="Y12" i="11"/>
  <c r="U12" i="11"/>
  <c r="Q12" i="11"/>
  <c r="AD11" i="11"/>
  <c r="AC11" i="11"/>
  <c r="Y11" i="11"/>
  <c r="U11" i="11"/>
  <c r="Q11" i="11"/>
  <c r="C19" i="11" l="1"/>
  <c r="C21" i="11" s="1"/>
  <c r="AC23" i="10"/>
  <c r="AB23" i="10"/>
  <c r="X23" i="10"/>
  <c r="T23" i="10"/>
  <c r="C35" i="10"/>
  <c r="AD22" i="10"/>
  <c r="AC22" i="10"/>
  <c r="Y22" i="10"/>
  <c r="U22" i="10"/>
  <c r="AD21" i="10"/>
  <c r="AC21" i="10"/>
  <c r="Y21" i="10"/>
  <c r="U21" i="10"/>
  <c r="Q21" i="10"/>
  <c r="C34" i="10" s="1"/>
  <c r="AD20" i="10"/>
  <c r="AC20" i="10"/>
  <c r="Y20" i="10"/>
  <c r="U20" i="10"/>
  <c r="Q20" i="10"/>
  <c r="C33" i="10" s="1"/>
  <c r="AD19" i="10"/>
  <c r="AC19" i="10"/>
  <c r="Y19" i="10"/>
  <c r="U19" i="10"/>
  <c r="Q19" i="10"/>
  <c r="C32" i="10" s="1"/>
  <c r="AD18" i="10"/>
  <c r="AC18" i="10"/>
  <c r="Y18" i="10"/>
  <c r="U18" i="10"/>
  <c r="Q18" i="10"/>
  <c r="AD17" i="10"/>
  <c r="AC17" i="10"/>
  <c r="Y17" i="10"/>
  <c r="U17" i="10"/>
  <c r="Q17" i="10"/>
  <c r="C31" i="10" s="1"/>
  <c r="AD16" i="10"/>
  <c r="AC16" i="10"/>
  <c r="Y16" i="10"/>
  <c r="U16" i="10"/>
  <c r="Q16" i="10"/>
  <c r="AD15" i="10"/>
  <c r="AC15" i="10"/>
  <c r="Y15" i="10"/>
  <c r="U15" i="10"/>
  <c r="Q15" i="10"/>
  <c r="AD14" i="10"/>
  <c r="AC14" i="10"/>
  <c r="Y14" i="10"/>
  <c r="U14" i="10"/>
  <c r="Q14" i="10"/>
  <c r="AC13" i="10"/>
  <c r="Y13" i="10"/>
  <c r="U13" i="10"/>
  <c r="Q13" i="10"/>
  <c r="C29" i="10" s="1"/>
  <c r="AC12" i="10"/>
  <c r="Y12" i="10"/>
  <c r="U12" i="10"/>
  <c r="Q12" i="10"/>
  <c r="C28" i="10" s="1"/>
  <c r="AD11" i="10"/>
  <c r="AC11" i="10"/>
  <c r="Y11" i="10"/>
  <c r="U11" i="10"/>
  <c r="Q11" i="10"/>
  <c r="C27" i="10" s="1"/>
  <c r="C30" i="10" l="1"/>
  <c r="C36" i="10" s="1"/>
  <c r="AD12" i="10"/>
  <c r="AD29" i="9"/>
  <c r="AC29" i="9"/>
  <c r="Y29" i="9"/>
  <c r="U29" i="9"/>
  <c r="O29" i="9"/>
  <c r="Q29" i="9" s="1"/>
  <c r="C42" i="9" s="1"/>
  <c r="AD28" i="9"/>
  <c r="AC28" i="9"/>
  <c r="Y28" i="9"/>
  <c r="U28" i="9"/>
  <c r="O28" i="9"/>
  <c r="Q28" i="9" s="1"/>
  <c r="AD27" i="9"/>
  <c r="AC27" i="9"/>
  <c r="Y27" i="9"/>
  <c r="U27" i="9"/>
  <c r="O27" i="9"/>
  <c r="Q27" i="9" s="1"/>
  <c r="AD26" i="9"/>
  <c r="AC26" i="9"/>
  <c r="Y26" i="9"/>
  <c r="U26" i="9"/>
  <c r="O26" i="9"/>
  <c r="Q26" i="9" s="1"/>
  <c r="AD25" i="9"/>
  <c r="AC25" i="9"/>
  <c r="Y25" i="9"/>
  <c r="U25" i="9"/>
  <c r="O25" i="9"/>
  <c r="Q25" i="9" s="1"/>
  <c r="C38" i="9" s="1"/>
  <c r="AD24" i="9"/>
  <c r="AC24" i="9"/>
  <c r="Y24" i="9"/>
  <c r="U24" i="9"/>
  <c r="O24" i="9"/>
  <c r="Q24" i="9" s="1"/>
  <c r="AD23" i="9"/>
  <c r="AC23" i="9"/>
  <c r="Y23" i="9"/>
  <c r="U23" i="9"/>
  <c r="O23" i="9"/>
  <c r="Q23" i="9" s="1"/>
  <c r="AD22" i="9"/>
  <c r="AC22" i="9"/>
  <c r="Y22" i="9"/>
  <c r="U22" i="9"/>
  <c r="O22" i="9"/>
  <c r="Q22" i="9" s="1"/>
  <c r="AD21" i="9"/>
  <c r="AC21" i="9"/>
  <c r="Y21" i="9"/>
  <c r="U21" i="9"/>
  <c r="O21" i="9"/>
  <c r="Q21" i="9" s="1"/>
  <c r="AD20" i="9"/>
  <c r="AC20" i="9"/>
  <c r="Y20" i="9"/>
  <c r="U20" i="9"/>
  <c r="O20" i="9"/>
  <c r="Q20" i="9" s="1"/>
  <c r="AD19" i="9"/>
  <c r="AC19" i="9"/>
  <c r="Y19" i="9"/>
  <c r="U19" i="9"/>
  <c r="O19" i="9"/>
  <c r="Q19" i="9" s="1"/>
  <c r="C35" i="9" s="1"/>
  <c r="AD18" i="9"/>
  <c r="AC18" i="9"/>
  <c r="Y18" i="9"/>
  <c r="U18" i="9"/>
  <c r="O18" i="9"/>
  <c r="Q18" i="9" s="1"/>
  <c r="AD17" i="9"/>
  <c r="AC17" i="9"/>
  <c r="Y17" i="9"/>
  <c r="U17" i="9"/>
  <c r="O17" i="9"/>
  <c r="Q17" i="9" s="1"/>
  <c r="AD16" i="9"/>
  <c r="AC16" i="9"/>
  <c r="Y16" i="9"/>
  <c r="U16" i="9"/>
  <c r="O16" i="9"/>
  <c r="Q16" i="9" s="1"/>
  <c r="AD15" i="9"/>
  <c r="AC15" i="9"/>
  <c r="Y15" i="9"/>
  <c r="U15" i="9"/>
  <c r="O15" i="9"/>
  <c r="Q15" i="9" s="1"/>
  <c r="AD14" i="9"/>
  <c r="AC14" i="9"/>
  <c r="Y14" i="9"/>
  <c r="U14" i="9"/>
  <c r="O14" i="9"/>
  <c r="Q14" i="9" s="1"/>
  <c r="AD13" i="9"/>
  <c r="AC13" i="9"/>
  <c r="Y13" i="9"/>
  <c r="U13" i="9"/>
  <c r="O13" i="9"/>
  <c r="Q13" i="9" s="1"/>
  <c r="C33" i="9" s="1"/>
  <c r="AD12" i="9"/>
  <c r="AC12" i="9"/>
  <c r="Y12" i="9"/>
  <c r="U12" i="9"/>
  <c r="O12" i="9"/>
  <c r="Q12" i="9" s="1"/>
  <c r="AD11" i="9"/>
  <c r="AC11" i="9"/>
  <c r="Y11" i="9"/>
  <c r="U11" i="9"/>
  <c r="O11" i="9"/>
  <c r="Q11" i="9" s="1"/>
  <c r="C32" i="9" l="1"/>
  <c r="C43" i="9" s="1"/>
  <c r="C34" i="9"/>
  <c r="AD11" i="2"/>
  <c r="AD14" i="7"/>
  <c r="AC14" i="7"/>
  <c r="Y14" i="7"/>
  <c r="U14" i="7"/>
  <c r="O14" i="7"/>
  <c r="Q14" i="7" s="1"/>
  <c r="AD13" i="7"/>
  <c r="AC13" i="7"/>
  <c r="Y13" i="7"/>
  <c r="U13" i="7"/>
  <c r="O13" i="7"/>
  <c r="Q13" i="7" s="1"/>
  <c r="AD12" i="7"/>
  <c r="AC12" i="7"/>
  <c r="Y12" i="7"/>
  <c r="U12" i="7"/>
  <c r="O12" i="7"/>
  <c r="Q12" i="7" s="1"/>
  <c r="C19" i="7" s="1"/>
  <c r="AD11" i="7"/>
  <c r="AC11" i="7"/>
  <c r="Y11" i="7"/>
  <c r="U11" i="7"/>
  <c r="Q11" i="7"/>
  <c r="C18" i="7" s="1"/>
  <c r="C22" i="7" s="1"/>
  <c r="AC18" i="6" l="1"/>
  <c r="O18" i="6"/>
  <c r="Q18" i="6" s="1"/>
  <c r="Y17" i="6"/>
  <c r="U17" i="6"/>
  <c r="O17" i="6"/>
  <c r="Q17" i="6" s="1"/>
  <c r="O16" i="6"/>
  <c r="Q16" i="6" s="1"/>
  <c r="AD15" i="6"/>
  <c r="Y15" i="6"/>
  <c r="O15" i="6"/>
  <c r="Q15" i="6" s="1"/>
  <c r="AD14" i="6"/>
  <c r="AC14" i="6"/>
  <c r="Y14" i="6"/>
  <c r="U14" i="6"/>
  <c r="O14" i="6"/>
  <c r="Q14" i="6" s="1"/>
  <c r="AD13" i="6"/>
  <c r="AC13" i="6"/>
  <c r="Y13" i="6"/>
  <c r="O13" i="6"/>
  <c r="Q13" i="6" s="1"/>
  <c r="AD12" i="6"/>
  <c r="AC12" i="6"/>
  <c r="Y12" i="6"/>
  <c r="U12" i="6"/>
  <c r="O12" i="6"/>
  <c r="Q12" i="6" s="1"/>
  <c r="AD11" i="6"/>
  <c r="AC11" i="6"/>
  <c r="Y11" i="6"/>
  <c r="O11" i="6"/>
  <c r="Q11" i="6" s="1"/>
  <c r="AC32" i="5"/>
  <c r="Y32" i="5"/>
  <c r="U32" i="5"/>
  <c r="O32" i="5"/>
  <c r="C45" i="5" s="1"/>
  <c r="AC31" i="5"/>
  <c r="Y31" i="5"/>
  <c r="U31" i="5"/>
  <c r="O31" i="5"/>
  <c r="C44" i="5" s="1"/>
  <c r="AC30" i="5"/>
  <c r="Y30" i="5"/>
  <c r="U30" i="5"/>
  <c r="O30" i="5"/>
  <c r="AC29" i="5"/>
  <c r="Y29" i="5"/>
  <c r="U29" i="5"/>
  <c r="O29" i="5"/>
  <c r="P29" i="5" s="1"/>
  <c r="C43" i="5" s="1"/>
  <c r="AC28" i="5"/>
  <c r="Y28" i="5"/>
  <c r="U28" i="5"/>
  <c r="O28" i="5"/>
  <c r="P28" i="5" s="1"/>
  <c r="AC27" i="5"/>
  <c r="Y27" i="5"/>
  <c r="U27" i="5"/>
  <c r="O27" i="5"/>
  <c r="P27" i="5" s="1"/>
  <c r="C42" i="5" s="1"/>
  <c r="AC26" i="5"/>
  <c r="Y26" i="5"/>
  <c r="U26" i="5"/>
  <c r="O26" i="5"/>
  <c r="P26" i="5" s="1"/>
  <c r="C41" i="5" s="1"/>
  <c r="AD25" i="5"/>
  <c r="AC25" i="5"/>
  <c r="U25" i="5"/>
  <c r="O25" i="5"/>
  <c r="P25" i="5" s="1"/>
  <c r="AD24" i="5"/>
  <c r="AC24" i="5"/>
  <c r="Y24" i="5"/>
  <c r="U24" i="5"/>
  <c r="O24" i="5"/>
  <c r="P24" i="5" s="1"/>
  <c r="AD23" i="5"/>
  <c r="AC23" i="5"/>
  <c r="Y23" i="5"/>
  <c r="U23" i="5"/>
  <c r="O23" i="5"/>
  <c r="P23" i="5" s="1"/>
  <c r="C40" i="5" s="1"/>
  <c r="AD22" i="5"/>
  <c r="AC22" i="5"/>
  <c r="Y22" i="5"/>
  <c r="U22" i="5"/>
  <c r="O22" i="5"/>
  <c r="P22" i="5" s="1"/>
  <c r="AD21" i="5"/>
  <c r="AC21" i="5"/>
  <c r="Y21" i="5"/>
  <c r="U21" i="5"/>
  <c r="O21" i="5"/>
  <c r="P21" i="5" s="1"/>
  <c r="AD20" i="5"/>
  <c r="AC20" i="5"/>
  <c r="Y20" i="5"/>
  <c r="U20" i="5"/>
  <c r="O20" i="5"/>
  <c r="P20" i="5" s="1"/>
  <c r="AD19" i="5"/>
  <c r="AC19" i="5"/>
  <c r="Y19" i="5"/>
  <c r="U19" i="5"/>
  <c r="O19" i="5"/>
  <c r="P19" i="5" s="1"/>
  <c r="AD18" i="5"/>
  <c r="AC18" i="5"/>
  <c r="Y18" i="5"/>
  <c r="U18" i="5"/>
  <c r="O18" i="5"/>
  <c r="P18" i="5" s="1"/>
  <c r="AD17" i="5"/>
  <c r="AC17" i="5"/>
  <c r="Y17" i="5"/>
  <c r="U17" i="5"/>
  <c r="O17" i="5"/>
  <c r="P17" i="5" s="1"/>
  <c r="AD16" i="5"/>
  <c r="AC16" i="5"/>
  <c r="Y16" i="5"/>
  <c r="U16" i="5"/>
  <c r="O16" i="5"/>
  <c r="P16" i="5" s="1"/>
  <c r="AD15" i="5"/>
  <c r="AC15" i="5"/>
  <c r="Y15" i="5"/>
  <c r="U15" i="5"/>
  <c r="O15" i="5"/>
  <c r="P15" i="5" s="1"/>
  <c r="AD14" i="5"/>
  <c r="AC14" i="5"/>
  <c r="Y14" i="5"/>
  <c r="U14" i="5"/>
  <c r="O14" i="5"/>
  <c r="P14" i="5" s="1"/>
  <c r="AD13" i="5"/>
  <c r="AC13" i="5"/>
  <c r="Y13" i="5"/>
  <c r="U13" i="5"/>
  <c r="O13" i="5"/>
  <c r="AD12" i="5"/>
  <c r="AC12" i="5"/>
  <c r="Y12" i="5"/>
  <c r="U12" i="5"/>
  <c r="O12" i="5"/>
  <c r="P12" i="5" s="1"/>
  <c r="AD11" i="5"/>
  <c r="AC11" i="5"/>
  <c r="Y11" i="5"/>
  <c r="U11" i="5"/>
  <c r="O11" i="5"/>
  <c r="C46" i="5" l="1"/>
  <c r="P11" i="5"/>
  <c r="C36" i="5" s="1"/>
  <c r="AD30" i="5"/>
  <c r="AD31" i="5"/>
  <c r="AD27" i="5"/>
  <c r="AD32" i="5"/>
  <c r="AD29" i="5"/>
  <c r="AD28" i="5"/>
  <c r="AD26" i="5"/>
  <c r="AD14" i="4"/>
  <c r="AC14" i="4"/>
  <c r="Y14" i="4"/>
  <c r="U14" i="4"/>
  <c r="Q14" i="4"/>
  <c r="AD13" i="4"/>
  <c r="AC13" i="4"/>
  <c r="Y13" i="4"/>
  <c r="U13" i="4"/>
  <c r="Q13" i="4"/>
  <c r="AD12" i="4"/>
  <c r="AC12" i="4"/>
  <c r="Y12" i="4"/>
  <c r="U12" i="4"/>
  <c r="Q12" i="4"/>
  <c r="AD11" i="4"/>
  <c r="AC11" i="4"/>
  <c r="Y11" i="4"/>
  <c r="U11" i="4"/>
  <c r="Q11" i="4"/>
  <c r="C18" i="4" s="1"/>
  <c r="C21" i="4" l="1"/>
  <c r="O13" i="3"/>
  <c r="AD12" i="3"/>
  <c r="AC12" i="3"/>
  <c r="Y12" i="3"/>
  <c r="U12" i="3"/>
  <c r="O12" i="3"/>
  <c r="Q12" i="3" s="1"/>
  <c r="AD11" i="3"/>
  <c r="AC11" i="3"/>
  <c r="Y11" i="3"/>
  <c r="U11" i="3"/>
  <c r="O11" i="3"/>
  <c r="Q11" i="3" s="1"/>
  <c r="C17" i="3" s="1"/>
  <c r="U13" i="3" l="1"/>
  <c r="Y13" i="3" s="1"/>
  <c r="AC13" i="3" s="1"/>
  <c r="AD13" i="3" s="1"/>
  <c r="Q13" i="3"/>
  <c r="C18" i="3" s="1"/>
  <c r="C19" i="3" s="1"/>
  <c r="AD19" i="2"/>
  <c r="AC19" i="2"/>
  <c r="Y19" i="2"/>
  <c r="U19" i="2"/>
  <c r="Q19" i="2"/>
  <c r="AD18" i="2"/>
  <c r="AC18" i="2"/>
  <c r="Y18" i="2"/>
  <c r="U18" i="2"/>
  <c r="Q18" i="2"/>
  <c r="AD17" i="2"/>
  <c r="AC17" i="2"/>
  <c r="Y17" i="2"/>
  <c r="U17" i="2"/>
  <c r="Q17" i="2"/>
  <c r="AD16" i="2"/>
  <c r="AC16" i="2"/>
  <c r="Y16" i="2"/>
  <c r="U16" i="2"/>
  <c r="Q16" i="2"/>
  <c r="AD15" i="2"/>
  <c r="AC15" i="2"/>
  <c r="Y15" i="2"/>
  <c r="U15" i="2"/>
  <c r="Q15" i="2"/>
  <c r="AD14" i="2"/>
  <c r="AC14" i="2"/>
  <c r="Y14" i="2"/>
  <c r="U14" i="2"/>
  <c r="Q14" i="2"/>
  <c r="C24" i="2" s="1"/>
  <c r="AD13" i="2"/>
  <c r="AC13" i="2"/>
  <c r="Y13" i="2"/>
  <c r="U13" i="2"/>
  <c r="O13" i="2"/>
  <c r="Q13" i="2" s="1"/>
  <c r="AD12" i="2"/>
  <c r="AC12" i="2"/>
  <c r="Y12" i="2"/>
  <c r="U12" i="2"/>
  <c r="O12" i="2"/>
  <c r="Q12" i="2" s="1"/>
  <c r="C23" i="2" s="1"/>
  <c r="AC11" i="2"/>
  <c r="Y11" i="2"/>
  <c r="U11" i="2"/>
  <c r="C27" i="2" l="1"/>
  <c r="C25"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tc={3389A4FD-BEB6-4775-A64E-CE73A001879E}</author>
    <author>tc={4AE42849-D344-4D55-BBA6-BE03F937694D}</author>
  </authors>
  <commentList>
    <comment ref="Q21" authorId="0" shapeId="0" xr:uid="{3389A4FD-BEB6-4775-A64E-CE73A001879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Verificar </t>
      </text>
    </comment>
    <comment ref="Q22" authorId="1" shapeId="0" xr:uid="{4AE42849-D344-4D55-BBA6-BE03F937694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t>
      </text>
    </comment>
  </commentList>
</comments>
</file>

<file path=xl/sharedStrings.xml><?xml version="1.0" encoding="utf-8"?>
<sst xmlns="http://schemas.openxmlformats.org/spreadsheetml/2006/main" count="1718" uniqueCount="677">
  <si>
    <t>RESULTADOS ESPERADOS</t>
  </si>
  <si>
    <t>PRODUCTO</t>
  </si>
  <si>
    <t>DESCRIPCIÓN</t>
  </si>
  <si>
    <t>INDICADOR
PRODUCCIÓN</t>
  </si>
  <si>
    <t>TIPO DE INDICADOR</t>
  </si>
  <si>
    <t>PRIORIDAD</t>
  </si>
  <si>
    <t>Recopilar y analizar información, elaborar contenido de calidad y difundir en medios internos y externos.</t>
  </si>
  <si>
    <t>Cobertura de Actividades.</t>
  </si>
  <si>
    <t>No. de coberturas de actividades.</t>
  </si>
  <si>
    <t>Unidad</t>
  </si>
  <si>
    <t>A</t>
  </si>
  <si>
    <t xml:space="preserve">Difundir informaciones institucionales y mantener un buen posicionamiento de la imagen de la Institución. </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</si>
  <si>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</si>
  <si>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</si>
  <si>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</si>
  <si>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</si>
  <si>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</si>
  <si>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</si>
  <si>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</si>
  <si>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</si>
  <si>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B</t>
  </si>
  <si>
    <t>Difusión de Informaciones Institucionales a Medios de Comunicación.</t>
  </si>
  <si>
    <t>No. de informaciones institucionales enviadas a medios de comunicación.</t>
  </si>
  <si>
    <t>Colocación de Publicidad Institucional.</t>
  </si>
  <si>
    <t>No. de contratos de publicidad realizados.</t>
  </si>
  <si>
    <t>Creación y difusión de Campañas Especiales.</t>
  </si>
  <si>
    <t>No. de campañas especiales.</t>
  </si>
  <si>
    <t xml:space="preserve">Realización de Maestría de Ceremonias </t>
  </si>
  <si>
    <t xml:space="preserve">No. de maestrías realizadas </t>
  </si>
  <si>
    <t>Coordinación de visitas del Director Ejecutivo a medios de comunicación.</t>
  </si>
  <si>
    <t>No. de visitas del Director Ejecutivo a medios de comunicación.</t>
  </si>
  <si>
    <t>Difundir informaciones institucionales a nuestro público interno y externo.</t>
  </si>
  <si>
    <t>Actualización del Mural Institucional.</t>
  </si>
  <si>
    <t>No. de actualizaciones del mural institucional.</t>
  </si>
  <si>
    <t>Informar a nuestros directores y encargados de las noticias del sector Agropecuario Nacional y otras de interés.</t>
  </si>
  <si>
    <t>Realización de Síntesis Diaria de Información.</t>
  </si>
  <si>
    <t>No. de síntesis diarias de información.</t>
  </si>
  <si>
    <t xml:space="preserve">Promocionar los programas institucionales, puntos de ventas, productos disponibles, precios y  ofertas. </t>
  </si>
  <si>
    <t>Promoción de Programas Institucionales.</t>
  </si>
  <si>
    <t>No. de promociones creadas.</t>
  </si>
  <si>
    <t>Medir los resultados obtenidos a través de la difusión de la información.</t>
  </si>
  <si>
    <t>Monitoreo de las Publicaciones.</t>
  </si>
  <si>
    <t>No. de monitoreos de publicaciones.</t>
  </si>
  <si>
    <t>Medir el posicionamiento de la marca del INESPRE.</t>
  </si>
  <si>
    <t>Encuesta de
posicionamiento de la
marca INESPRE.</t>
  </si>
  <si>
    <t>% de aceptación de
la ciudadanía.</t>
  </si>
  <si>
    <t>Porcentaje</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</si>
  <si>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</si>
  <si>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</si>
  <si>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</si>
  <si>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Organización de eventos institucionales.</t>
  </si>
  <si>
    <t>%. de eventos</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</si>
  <si>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</si>
  <si>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</si>
  <si>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</si>
  <si>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</si>
  <si>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</si>
  <si>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</si>
  <si>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</si>
  <si>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</si>
  <si>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</si>
  <si>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</si>
  <si>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</si>
  <si>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</si>
  <si>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</si>
  <si>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</si>
  <si>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</si>
  <si>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</si>
  <si>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</si>
  <si>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</si>
  <si>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</si>
  <si>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</si>
  <si>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Crear soluciones integrales para la gestión de sus operaciones con eficiencia y transparencia.</t>
  </si>
  <si>
    <t>Aplicaciones/Servicios Web.</t>
  </si>
  <si>
    <t>Actualización de Plugins de ultimas versiones para la pagina Institucional.</t>
  </si>
  <si>
    <t>Nuevas aplicaciones de desarrollo "In-House"</t>
  </si>
  <si>
    <t>Mantenimiento y Mejoras a aplicaciones existentes</t>
  </si>
  <si>
    <t>Aumentar la cobertura  de los Servicios TIC</t>
  </si>
  <si>
    <t>Implementación del servicio (ROL) de Actualización de Servidores (WSUS) para nuestros servidores Windows.</t>
  </si>
  <si>
    <t>Implementar la buena practica de un servicio de Actualizacion de Servidores (WSUS) para mantener actualizados de manera eficiente nuestros servidores.</t>
  </si>
  <si>
    <t>Aumento de recursos para ampliación de servicios digitales.</t>
  </si>
  <si>
    <t>Expansión del espacio en disco asignado al File-Server (2da. Etapa)</t>
  </si>
  <si>
    <t>Dar continuidad a las Operaciones y Contingencia TIC</t>
  </si>
  <si>
    <t>Traslado de la Contingencia Off-Site al DataCenter del Estado Dominicano.</t>
  </si>
  <si>
    <t xml:space="preserve">Traslado de la Contingencia Off-Site de la localidad actual en “Los Silos” al DataCenter del Estado Dominicano. </t>
  </si>
  <si>
    <t>Mejorar la seguridad de los equipos por medio de nuestro sistema de seguridad.</t>
  </si>
  <si>
    <t>Optimización Infraestructura TIC</t>
  </si>
  <si>
    <t>Instalación de computadoras modernas para mejorar y optimizar las funciones  diarias de los usuarios de la institución</t>
  </si>
  <si>
    <t>Red Wifi Institucional, Inespre Herrera.</t>
  </si>
  <si>
    <t>Instalacion de una red wifi Institucional donde los empleados puedan acceder a los servicios de la institucion desde sus telefonos y Laptops.</t>
  </si>
  <si>
    <t>Actualización Seguridad equipos usuarios finales (EndPoints) - 2023</t>
  </si>
  <si>
    <t xml:space="preserve">Cumplir con todo lo establecido en la Ley 200-04 de Libre Acceso a la Información Pública .                       </t>
  </si>
  <si>
    <t>Respuesta a las solicitudes ciudadanos y cumplimiento de las publicaciones.</t>
  </si>
  <si>
    <t>% de respuestas a solicitudes</t>
  </si>
  <si>
    <t xml:space="preserve">% de publificaciones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</si>
  <si>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</si>
  <si>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</si>
  <si>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</si>
  <si>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Tomar decisiones de impacto para la Institución y la ciudadanía, estableciendo, creando y aprobando regulaciones, presupuestos, adquisiciones, cambios, entre otros.</t>
  </si>
  <si>
    <t>Directorio Ejecutivo.</t>
  </si>
  <si>
    <t>No. de encuentros programados.</t>
  </si>
  <si>
    <t>Dar seguimiento al cumplimiento  eficaz de los planes, proyectos, normas y procesos de nuevas regulaciones.</t>
  </si>
  <si>
    <t>STAFF Ejecutivo.</t>
  </si>
  <si>
    <t>No. de reuniones.</t>
  </si>
  <si>
    <t>Garantizar un sector agropecuario más productivo y eficiente para asegurar el abastecimiento oportuno de los productos a la población.</t>
  </si>
  <si>
    <t>Reuniones con el Ministro de Agricultura.</t>
  </si>
  <si>
    <t>No. de encuentros con la MAE.</t>
  </si>
  <si>
    <t>Encuentros con  productores.</t>
  </si>
  <si>
    <t>Planificar las necesidades de personal de la entidad a fin de optimizar la distribución de la carga de trabajo y las compensaciones de los servidores públicos en el año en curso.</t>
  </si>
  <si>
    <t>Evaluación la distribución de carga de trabajo y las compensaciones realizando las recomendaciones identificadas</t>
  </si>
  <si>
    <t>Plantilla planificación RR.HH</t>
  </si>
  <si>
    <t>Velar por el cumplimiento de las normativas vigentes relacionadas con la seguridad y salud ocupacional de los servidores público en el 2024.</t>
  </si>
  <si>
    <t>Registros y descuentos aplicados</t>
  </si>
  <si>
    <t>No. de reportes de inclusión y exclusiones al PBS</t>
  </si>
  <si>
    <t xml:space="preserve"> Jornadas médicas preventivas</t>
  </si>
  <si>
    <t xml:space="preserve">No. de jornadas medicas </t>
  </si>
  <si>
    <t>Charlas educativas de salud preventivas y seguridad social.</t>
  </si>
  <si>
    <t>No. de charlas educativas de salud preventivas y seguridad social ejecutadas</t>
  </si>
  <si>
    <t>Informe de gestión de capsulas y charlas educativas</t>
  </si>
  <si>
    <t>No. de informes realizados.</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</si>
  <si>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</si>
  <si>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</si>
  <si>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</si>
  <si>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Informe trimestral de prestaciones laborales y derechos adquiridos, pagadas y no pagadas.</t>
  </si>
  <si>
    <t>Informe resultados de prestaciones laborales y derechos adquiridos.</t>
  </si>
  <si>
    <t>Solicitudes de pagos de TSS.</t>
  </si>
  <si>
    <t>No. de solicitudes de pago realizadas a la TSS.</t>
  </si>
  <si>
    <t>Encuesta de Clima Organizacional.</t>
  </si>
  <si>
    <t xml:space="preserve">1. Informe de resultados encuesta Clima Organizacional por el MAP.
</t>
  </si>
  <si>
    <t>Realizar la adecuación y actualización de expedientes de personal activo e inactivo durante el año 2024</t>
  </si>
  <si>
    <t xml:space="preserve">Levantamiento de expedientes de personal activo </t>
  </si>
  <si>
    <t>Informe cumplimiento sobre actualización de expedientes</t>
  </si>
  <si>
    <t>Digitalización de los expedientes del personal inactivo</t>
  </si>
  <si>
    <t>% de digitalización de expediente de personal inactivo.</t>
  </si>
  <si>
    <t>Digitalización de los expedientes del personal activo</t>
  </si>
  <si>
    <t>% de digitalización de expediente de personal activo.</t>
  </si>
  <si>
    <t>Tramitar los pagos de la nómina tantos a empleados como a beneficiarios de descuentos por el Sistema para la Gestión Financiera del Estado (SIGEF).</t>
  </si>
  <si>
    <t>Pago de nómina en el  Sistema de Información de la Gestión Financiera (SIGEF)</t>
  </si>
  <si>
    <t>No. de cofirmación virtual</t>
  </si>
  <si>
    <t>Captar servidores que reúnan las características y requisitos necesarios en el cumplimiento de la planificación de personal 2024</t>
  </si>
  <si>
    <t>Planificación, organización y ejecución de los concursos públicos para cargos de carrera administrativa</t>
  </si>
  <si>
    <t>Informe cumplimiento concursos públicos</t>
  </si>
  <si>
    <t>Gestion de ingresos, promociones y ascensos de personal</t>
  </si>
  <si>
    <t>% de movimiento de personal</t>
  </si>
  <si>
    <t>Inducción del personal de nuevo ingreso</t>
  </si>
  <si>
    <t>No.  de inducciones de personal</t>
  </si>
  <si>
    <t>Gestionar los acuerdos y evaluación del desempeño acorde a las metas establecidas en cumplimiento de las normativas vigentes del año 2024 para mejorar resultados esperados de los colaboradores.</t>
  </si>
  <si>
    <t>Formalización acuerdos del desempeño entre colaborador y supervisor</t>
  </si>
  <si>
    <t>Plantilla reporte acuerdo del desempeño remitido al MAP</t>
  </si>
  <si>
    <t>Evaluación acuerdos del desempeño</t>
  </si>
  <si>
    <t xml:space="preserve">
1. Informe técnico evaluación del desempeño.
</t>
  </si>
  <si>
    <t>Mejorar las competencias  de los colaboradores a través de las capacitaciones, acorde a los  resultados de la detección de necesidades de formación.</t>
  </si>
  <si>
    <t>Plan de capacitación 2024 .</t>
  </si>
  <si>
    <t>Plan de capacitación aprobado.</t>
  </si>
  <si>
    <t xml:space="preserve">Ejecución del plan de capacitación anual </t>
  </si>
  <si>
    <t>%  de ejcución del plan de capacitación anual.</t>
  </si>
  <si>
    <t>Orientar al personal en relación de subsistemas de Recursos Humanos, con el objetivo de realizar una gestión eficiente, oportuna y eficaz .</t>
  </si>
  <si>
    <t>Asesoría y tramitación en materia de Recursos Humanos al personal</t>
  </si>
  <si>
    <t>Informes semestrales de gestión</t>
  </si>
  <si>
    <t>Fortalecer la estandarización de los procesos del área de Recursos Humanos a fin de optimizar el servicio institucional durante el 2024.</t>
  </si>
  <si>
    <t>Fomentar la ejecución de los procesos ajustando la estandarización de los subsistemas de Recursos Humanos</t>
  </si>
  <si>
    <t>Informes de resultados semestrales de gestión</t>
  </si>
  <si>
    <t>Llegar a las zonas más vulnerables y a la población de escasos recursos económicos del país con una canasta básica agroalimentaria de calidad a bajos precios, con el propósito de garantizar seguridad alimentaria.</t>
  </si>
  <si>
    <t>Ejecución de Bodegas Móviles.</t>
  </si>
  <si>
    <t>No. de Bodegas Móviles Programadas.</t>
  </si>
  <si>
    <t>No. de Ciudadanos Beneficiados.</t>
  </si>
  <si>
    <t>Ejecución de Mercados de Productores.</t>
  </si>
  <si>
    <t>No. de Mercados de Productores Programados.</t>
  </si>
  <si>
    <t>Ejecución de Ferias Agropecuarias.</t>
  </si>
  <si>
    <t>No. de Ferias Agropecuarias Programadas.</t>
  </si>
  <si>
    <t>Participación en Ferias como invitado.</t>
  </si>
  <si>
    <t xml:space="preserve">No. de participaciones programadas </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</si>
  <si>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</si>
  <si>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</si>
  <si>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</si>
  <si>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</si>
  <si>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</si>
  <si>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</si>
  <si>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Facilitar la comercialización directa entre el productor y el consumidor ofertando a la población productos aptos e inocuos a precios asequibles.</t>
  </si>
  <si>
    <t>Gestión de Proveedores.</t>
  </si>
  <si>
    <t>No. de productores beneficiados en los Mercados de Productores</t>
  </si>
  <si>
    <t>Ofertar a las Instituciones del Gobierno productos agropecuarios nutritivos y de alta calidad.</t>
  </si>
  <si>
    <t>Monto en Ventas.</t>
  </si>
  <si>
    <t>Monetario</t>
  </si>
  <si>
    <t>Total Acumulado</t>
  </si>
  <si>
    <t>Abastecer los canales de comercialización y almacenes regionales con productos agropecuarios en las comunidades de escasos recursos en el tiempo requerido.</t>
  </si>
  <si>
    <t>Abastecimiento de Bodegas Móviles.</t>
  </si>
  <si>
    <t>No. de Bodegas Móviles abastecidas.</t>
  </si>
  <si>
    <t>Abastecimiento de Mercados de Productores.</t>
  </si>
  <si>
    <t>No. de Mercados de Productores abastecidos.</t>
  </si>
  <si>
    <t xml:space="preserve">Ejecucion de Participaciones </t>
  </si>
  <si>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</si>
  <si>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</si>
  <si>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No. de Talleres realizados.</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</si>
  <si>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</si>
  <si>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</si>
  <si>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</si>
  <si>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</si>
  <si>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</si>
  <si>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</si>
  <si>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Encuentros Regionales.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</si>
  <si>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</si>
  <si>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</si>
  <si>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</si>
  <si>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</si>
  <si>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</si>
  <si>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</si>
  <si>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</si>
  <si>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</si>
  <si>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</si>
  <si>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</si>
  <si>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</si>
  <si>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</si>
  <si>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</si>
  <si>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</si>
  <si>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</si>
  <si>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Garantizar que las áreas utilizadas para la comercialización de los productos agrícola cumplen con los estándares de inocuidad.</t>
  </si>
  <si>
    <t>Validación y Verificación de Limpiezas y Desinfección en Áreas de Comercialización y de Productos.</t>
  </si>
  <si>
    <t>No. de Validaciones.</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</si>
  <si>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</si>
  <si>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</si>
  <si>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</si>
  <si>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Cumplir con la asistencia técnica en los programas de comercialización  aplicando las normas de calidad.</t>
  </si>
  <si>
    <t>Programación de visitas.</t>
  </si>
  <si>
    <t xml:space="preserve">No. de Visitas </t>
  </si>
  <si>
    <t>Ejecutar los procesos de adquisición de bienes y servicios, según el Plan de Compras, dando cumplimiento a la Ley 340-06.</t>
  </si>
  <si>
    <t>Clasificación de procesos, de acuerdo a umbrales correspondientes.</t>
  </si>
  <si>
    <t>Reporte mensual del Portal Transaccional de la DGCP</t>
  </si>
  <si>
    <t>Remitir oportunamente las documentaciones de procesos publicados en la DGCP a la Oficina de Libre Acceso a la Información.</t>
  </si>
  <si>
    <t>Similitud en Portal Transaccional y el Portal Institucional</t>
  </si>
  <si>
    <t>Reportes mensuales de documentación remitida a la OAI</t>
  </si>
  <si>
    <t xml:space="preserve">Asegurar el cumplimiento de los plazos y requerimientos del Sistema de Compras y Contrataciones </t>
  </si>
  <si>
    <t>Evaluaciones del SISCOMPRA</t>
  </si>
  <si>
    <t>Calificaciones trimestrales de la Institución</t>
  </si>
  <si>
    <t>Honrar los compromisos financieros de la Institución.</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</si>
  <si>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</si>
  <si>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</si>
  <si>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</si>
  <si>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</si>
  <si>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</si>
  <si>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</si>
  <si>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Presentar las operaciones financieras de la Institución ante el Gobierno Central y la población.</t>
  </si>
  <si>
    <t>Estados Financieros Mensuales.</t>
  </si>
  <si>
    <t>No. de publicaciones de Estados Financieros.</t>
  </si>
  <si>
    <t>Reporte de Activos Fijos.</t>
  </si>
  <si>
    <t>No. de publicaciones de Reportes de Activos Fijos.</t>
  </si>
  <si>
    <t>Monitorear y controlar el presupuesto anual aprobado para la Institución.</t>
  </si>
  <si>
    <t>Informes Mensuales de Ejecución Presupuestaria</t>
  </si>
  <si>
    <t>No. de Informes ejecutados.</t>
  </si>
  <si>
    <r>
      <t>Proporcionar transporte a los colaboradores</t>
    </r>
    <r>
      <rPr>
        <sz val="10"/>
        <color rgb="FFFF0000"/>
        <rFont val="Calibri"/>
        <family val="2"/>
        <scheme val="minor"/>
      </rPr>
      <t xml:space="preserve"> </t>
    </r>
    <r>
      <rPr>
        <sz val="10"/>
        <rFont val="Calibri"/>
        <family val="2"/>
        <scheme val="minor"/>
      </rPr>
      <t>y áreas operativas del INESPRE.</t>
    </r>
  </si>
  <si>
    <t>Reporte mensual de uso de camiones.</t>
  </si>
  <si>
    <t>Garantizar la higiene en todas las áreas de la Institución.</t>
  </si>
  <si>
    <t>Limpieza de la Institución.</t>
  </si>
  <si>
    <t>% de limpieza de las áreas de la Institución.</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</si>
  <si>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</si>
  <si>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</si>
  <si>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</si>
  <si>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Reparación en todas las instalaciones de la Institución.</t>
  </si>
  <si>
    <t>% de Reparaciones realizadas.</t>
  </si>
  <si>
    <t>Dar cumplimiento a los procesos según la Ley que corresponda.</t>
  </si>
  <si>
    <t>Redacción de Contratos varios.</t>
  </si>
  <si>
    <t>% de Contratos ejecutados.</t>
  </si>
  <si>
    <t>Defensa legal a demandas  varias.</t>
  </si>
  <si>
    <t>%  de defensa de demandas.</t>
  </si>
  <si>
    <t>Redacción actas reunión de Directorio.</t>
  </si>
  <si>
    <t xml:space="preserve">No. de Actas redactadas </t>
  </si>
  <si>
    <t xml:space="preserve">Redacción de recibos de descargo por beneficios laborales. </t>
  </si>
  <si>
    <t>% de Recibos de descargos realizados.</t>
  </si>
  <si>
    <t>Cumplir con todos los acuerdos pautados.</t>
  </si>
  <si>
    <t>Redacción de Acuerdos de pago por prestaciones laborales.</t>
  </si>
  <si>
    <t>% de Acuerdos de pago ejecutados.</t>
  </si>
  <si>
    <t>Total Anual</t>
  </si>
  <si>
    <t>Prestar eficientemente la labor de seguridad a las distintas actividades y programas institucionales, así como las diferentes localidades regionales a nivel nacional.</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</si>
  <si>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</si>
  <si>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</si>
  <si>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</si>
  <si>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</si>
  <si>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</si>
  <si>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</si>
  <si>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Lograr el mejor funcionamiento de las actividades realizadas reduciendo los nivles de incidencias.</t>
  </si>
  <si>
    <t xml:space="preserve">Informe de incidencias </t>
  </si>
  <si>
    <t>No. de Informes sobre incidencias encontradas.</t>
  </si>
  <si>
    <t>Vigilar por el cumplimiento de las normas y seguimientos a los procesos de controles de gastos</t>
  </si>
  <si>
    <t>Informe de Validación y Cumplimiento Normativo.</t>
  </si>
  <si>
    <t>No. de Informes sobre la ejecución de los controles del gasto</t>
  </si>
  <si>
    <t xml:space="preserve"> Informe de revisión y validación de expedientes</t>
  </si>
  <si>
    <t xml:space="preserve">No. de Informes </t>
  </si>
  <si>
    <t xml:space="preserve">Garantizar que los  expedientes de pago cumplan con las normas y procesos establecidos. </t>
  </si>
  <si>
    <t>Revisión de contratos.</t>
  </si>
  <si>
    <t>No. de Informes</t>
  </si>
  <si>
    <t>Análisis y revisión de nómina.</t>
  </si>
  <si>
    <t>Revisión de expedientes administrativos financieros.</t>
  </si>
  <si>
    <t>No. de Informes.</t>
  </si>
  <si>
    <t>Fiscalizar las operaciones institucionales y velar por el cumplimiento de las normas y controles en dichos procesos.</t>
  </si>
  <si>
    <t>Informe Fiscalización de operaciones institucionales.</t>
  </si>
  <si>
    <t>Arqueo de Fondos Operacionales.</t>
  </si>
  <si>
    <t xml:space="preserve">Informes de revisión de cheques </t>
  </si>
  <si>
    <t xml:space="preserve"> Informe de Fiscalización y Val. de las. Operaciones Financieras en Bodegas Móviles.</t>
  </si>
  <si>
    <t>Informe fiscalización y val. operaciones Op/Finc. en Mercados  de Productores y ferias</t>
  </si>
  <si>
    <t>No. de Informes sobre las fiscalizaciones de los mercados y ferias</t>
  </si>
  <si>
    <t xml:space="preserve"> Inventario de Materiales y Suministros.</t>
  </si>
  <si>
    <t>No. de Inventarios  a  materiales y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</si>
  <si>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</si>
  <si>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</si>
  <si>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</si>
  <si>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</si>
  <si>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</si>
  <si>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</si>
  <si>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</si>
  <si>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</si>
  <si>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</si>
  <si>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</si>
  <si>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</si>
  <si>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</si>
  <si>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</si>
  <si>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</si>
  <si>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META t1</t>
  </si>
  <si>
    <t>META t2</t>
  </si>
  <si>
    <t>META t3</t>
  </si>
  <si>
    <t>META t4</t>
  </si>
  <si>
    <t>% ejecutado</t>
  </si>
  <si>
    <t>Cumplir con todo lo establecido en la Ley 200-04 de Libre Acceso a la Información Pública.</t>
  </si>
  <si>
    <t>% Ejecutado</t>
  </si>
  <si>
    <t>Programa de venta a instituciones Gubernamentales (Ventas Interinstitucionales).</t>
  </si>
  <si>
    <t>Área</t>
  </si>
  <si>
    <t>Dirección Agropecuaria, Normas y Tecnología Alimentaria</t>
  </si>
  <si>
    <t>Producto</t>
  </si>
  <si>
    <t>Ejecución</t>
  </si>
  <si>
    <t>Total promedio</t>
  </si>
  <si>
    <t>Dirección de Abastecimiento, Distribución y logistica</t>
  </si>
  <si>
    <t>Dirección de Comercialización</t>
  </si>
  <si>
    <t>Dirección de Gestión de Programas</t>
  </si>
  <si>
    <t xml:space="preserve"> Dirección de Recursos Humanos</t>
  </si>
  <si>
    <t>Dirección ejecutiva</t>
  </si>
  <si>
    <t>Oficina de Acceso a la Información</t>
  </si>
  <si>
    <t xml:space="preserve">Departamento de Tecnologías de </t>
  </si>
  <si>
    <t>Departamento de Tecnologías de información</t>
  </si>
  <si>
    <t>Proporcionar transporte a los colaboradores y áreas operativas del INESPRE.</t>
  </si>
  <si>
    <t>Dirección Administrativa Financiera</t>
  </si>
  <si>
    <t>Departamento Jurídico.</t>
  </si>
  <si>
    <t>Departamento de Seguridad Militar</t>
  </si>
  <si>
    <t>Departamento de Normas, sistemas, Supervisión y Seguimiento</t>
  </si>
  <si>
    <t>Departamento de Comunicaciones</t>
  </si>
  <si>
    <t>b</t>
  </si>
  <si>
    <t>….</t>
  </si>
  <si>
    <t>META</t>
  </si>
  <si>
    <t>Eficientizar la planificación estratégica de la Institución.</t>
  </si>
  <si>
    <t>Formulación del Plan Estratégico Institucional 2025-2028</t>
  </si>
  <si>
    <t>Plan Estratégico Institucional 2025-2028</t>
  </si>
  <si>
    <t>Formulación del Plan Anual de Compras 2025.</t>
  </si>
  <si>
    <t>% de Avance de la Formulación del Plan Anual de Compras.</t>
  </si>
  <si>
    <t>Formulación del Plan Operativo Anual 2025.</t>
  </si>
  <si>
    <t>% de Avance de la Formulación del Plan Operativo Anual.</t>
  </si>
  <si>
    <t>Formulación del Proyecto de Presupuesto 2025.</t>
  </si>
  <si>
    <t>% de Avance de la Formulación del Proyecto de Presupuesto.</t>
  </si>
  <si>
    <t>Hacer un seguimiento de las metas establecidas en base a las programadas y realizar los ajustes necesarios.</t>
  </si>
  <si>
    <t>Informes Trimestrales de evaluación de los Planes de Gestión Institucional.</t>
  </si>
  <si>
    <t>No. de Informes Trimestrales de Seguimiento.</t>
  </si>
  <si>
    <t xml:space="preserve">Informe Anual de Resultados por Cumplimiento de los Planes de Gestión Institucional. </t>
  </si>
  <si>
    <t xml:space="preserve">Informe Anual de Resultados del Cumplimiento en los Planes de Gestión Institucional. </t>
  </si>
  <si>
    <t>Informes de Ejecución del POA.</t>
  </si>
  <si>
    <t>No. de Informes Trimestrales.</t>
  </si>
  <si>
    <t>Informe Anual del Plan Estratégico Institucional (PEI) 2021-2024.</t>
  </si>
  <si>
    <t>Informe Anual del PEI entregado.</t>
  </si>
  <si>
    <t>Elaboración de la Memoria Anual.</t>
  </si>
  <si>
    <t xml:space="preserve"> Memoria Institucional Anual entregada.</t>
  </si>
  <si>
    <t>Elaboración de la Memoria Semestral 2024.</t>
  </si>
  <si>
    <t>Memoria Semestral entregada.</t>
  </si>
  <si>
    <t>Informe Anual del POA.</t>
  </si>
  <si>
    <t xml:space="preserve">Informe Anual del POA aprobado. </t>
  </si>
  <si>
    <t>Impulsar la calidad y el desarrollo institucional a través  la mejora continua de los  procesos y  servicios del INESPRE, a fin de satisfacer los requerimientos y expectativas de los clientes  internos y externos.</t>
  </si>
  <si>
    <t>Autodiagnóstico CAF</t>
  </si>
  <si>
    <t xml:space="preserve"> Informe Autoevaluación CAF.</t>
  </si>
  <si>
    <t xml:space="preserve">Plan de Mejora Modelo CAF </t>
  </si>
  <si>
    <t>Informes Plan de Mejora</t>
  </si>
  <si>
    <t>Monitoreo de la Calidad de los servicios públicos</t>
  </si>
  <si>
    <t>Informe Encuesta de Satisfacción Ciudadana</t>
  </si>
  <si>
    <t>Carta Compromiso al Ciudadano</t>
  </si>
  <si>
    <t xml:space="preserve"> Brochure Carta Compromiso al Ciudadano 2024-2026</t>
  </si>
  <si>
    <t>Manual de Organización y Funciones</t>
  </si>
  <si>
    <t>Actualización del MOF</t>
  </si>
  <si>
    <t>Revisión de los procedimientos de las áreas de apoyo</t>
  </si>
  <si>
    <t xml:space="preserve">% de actualización de los procedimientos   </t>
  </si>
  <si>
    <t>Promover y garantizar la igualdad de oportunidades, derechos y trato entre mujeres y hombres del INESPRE</t>
  </si>
  <si>
    <t>Coordinación de capacitaciones y sensibilizaciones a los servidores públicos del INESPRE en los temas de igualdad de género.</t>
  </si>
  <si>
    <t>No. de capacitaciones realizadas.</t>
  </si>
  <si>
    <t>Conmemoración fechas relevantes.</t>
  </si>
  <si>
    <t>No. de conmemoraciones.</t>
  </si>
  <si>
    <t>Informe trimestral de monitoreo.</t>
  </si>
  <si>
    <t>Formulación Plan de Mejora 2025</t>
  </si>
  <si>
    <t>PROGRAMACIÓN TRIMESTRAL</t>
  </si>
  <si>
    <t>TRIMESTRE 1</t>
  </si>
  <si>
    <t>TRIMESTRE 2</t>
  </si>
  <si>
    <t>TRIMESTRE 3</t>
  </si>
  <si>
    <t>TRIMESTRE 4</t>
  </si>
  <si>
    <t>Departamento de planificación y desarrollo]\</t>
  </si>
  <si>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</si>
  <si>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</si>
  <si>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</si>
  <si>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family val="2"/>
      </rPr>
      <t>●Transparencia
●Innovación
●Conocimiento
●Calidad e Inocuidad
●Apego al Servicio</t>
    </r>
  </si>
  <si>
    <t>Nombre del área: Departamento de Tecnologías de la Información y Comunicación.</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</si>
  <si>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</si>
  <si>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</si>
  <si>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META T1</t>
  </si>
  <si>
    <t>Informe de ejecución enero - marzo  del POA 2024</t>
  </si>
  <si>
    <t>Nombre del área: Oficina de Libre Acceso a la Información.</t>
  </si>
  <si>
    <t>Nombre del área: Dirección Ejecutiva.</t>
  </si>
  <si>
    <t>Nombre del área: Dirección de Recursos Humanos.</t>
  </si>
  <si>
    <t>Nombre del área: Dirección de Gestión de Programas.</t>
  </si>
  <si>
    <t>Nombre del área: Dirección de Comercialización.</t>
  </si>
  <si>
    <t>Nombre del área: Dirección de Abastecimiento, Distribución y Logística.</t>
  </si>
  <si>
    <t>Nombre del área: Dirección Agropecuaria, Normas y Tecnología Alimentaria.</t>
  </si>
  <si>
    <t>Nombre del área: Dirección Administrativa Financiera.</t>
  </si>
  <si>
    <t>ACTIVIDAD</t>
  </si>
  <si>
    <t>* Implementación del Módulo de Facturación para LDCI.
* Implementación Modulo de Decomiso LDCI.
* Implementación del Aplicativo de Cheques.</t>
  </si>
  <si>
    <t>* Incluye actualización de Clases y Procedimientos a últimas versiones para los frameworks de la Intranet.
* Mantenimiento a las Aplicaciones Existentes.
* Tener Versión de Eventos Disponibles para el portal Publico de Aplicaciones.</t>
  </si>
  <si>
    <t xml:space="preserve">1- Configuración del rol WSUS en UNO de nuestros servidores actuales  (33%) 
2- Configuración del servicio de actualización en los servidores WINDOWS de nuestro Sitio Principal, apuntando al servidor designado para esta tarea  (66%)
</t>
  </si>
  <si>
    <t>1- Aprovisionamiento del espacio en la infraestructura Hiperconvergente NUTANIX (80%)   2- Asignación del nuevo espacio a extender para el Servidor de Archivos (File-Server) (20%)</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</si>
  <si>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</si>
  <si>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Continuación con el plan de sustutición de equipos iniciado el año pasado:                  1- Gestionar Cotizaciones de los equipos a adquirir (33%). 2- Iniciar proceso en compras para las licitaciones de las mismas (33%). 3- Recibir equipos e Instalar los equipos (34%).</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</si>
  <si>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</si>
  <si>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1-  Licitación, revisión de propuestas y adjudicación del proyecto.  (60%)
 * Acorde a los procesos de licitación definidos por la ley de compras y contrataciones.
2- Registro de Licencias EndPoints adquiridas (40%)</t>
  </si>
  <si>
    <t>MEDIO VERIFICACIÓN</t>
  </si>
  <si>
    <t xml:space="preserve"> Entregables:  * Evidencia de la compra de los plugins. Evidencia de la implementación de los mismos en nuestro sitio Web(Inespre.gob.do).</t>
  </si>
  <si>
    <t>Evidencia de los aplicativos Instalados y listado de usuarios asignados a los mismos.</t>
  </si>
  <si>
    <t>En la carpeta de Evidencia esta contenido (Arc.1. Intranet Actualización Dependencias)</t>
  </si>
  <si>
    <t xml:space="preserve"> Entregables: * Solución implementada. Evidencia de la configuración realizada para la activacion del rol WSUS y en cada uno de los servidores ANTES y DESPUES de la implementación de la solución.</t>
  </si>
  <si>
    <t xml:space="preserve"> Entregables:  * Pruebas Documentales del espacio asignado en los servidores Antes y Despues de entregado el producto.</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</si>
  <si>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</si>
  <si>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 Relación de equipos a sustituir 
* soporte de de adquisiciones (Cotizaciones, OC)
* Conduce de recepción de equipos desde el proveedor
* Documento de entrega al usuario final con el debido registro de Activo fijo.</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</si>
  <si>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</si>
  <si>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Insumos: Inventario de Activos TIC (Equipos y Servidores)  Entregables: Inventario de Activos TIC (Equipos y Servidores)</t>
  </si>
  <si>
    <t>1- Identificación de los componentes (Plugins) de paga requeridos (30%)
2- Revisión de propuestas y Compra de las licencias de uso. (10%)
 * Acorde a los procesos de compras definidos por la ley de compras y contrataciones.
3- Instalación de los componentes en nuestra pagina web, (60%)</t>
  </si>
  <si>
    <t xml:space="preserve">1. Estadísticas  trimestrales OAI.                   
2. Comunicaciones a los departamentos internos .                         
3. Respuesta al solicitante. 
4. Datos abiertos </t>
  </si>
  <si>
    <t xml:space="preserve">1. Portal de transparencia 
2. Evaluación mensual </t>
  </si>
  <si>
    <t>1. Comunicaciones                             2. Capturas                                                      3. Correos                                                 4. Listados de asistencia</t>
  </si>
  <si>
    <t>1. Recepción de la solicitud                        
2. Solicitud de la respuesta al área correspondiente.                                                     
3. Recepción de la respuesta del área correspondiente.                                                            
4. Remisión de la respuesta  al solicitante.</t>
  </si>
  <si>
    <t>1. Planificación del cronograma de las actividades.                                                                                2. Convocatoria y desarrollo de la actividad.                                                                         3. Realización de las tareas correspondientes a las evidencias.</t>
  </si>
  <si>
    <t>1. Correos de recordatorio a las áreas    correspondiente.                                        
2. Recepción de las informaciones.                                                              
3. Revisión de las informaciones. 
4. Carga en el portal de transparencia.</t>
  </si>
  <si>
    <t>-Acuse de recibo de invitaciones físicas.</t>
  </si>
  <si>
    <t>1 - Convocatoria  vía chat grupal.
2 - Registro de participantes e Informe /  Minuta del encuentro.</t>
  </si>
  <si>
    <t>1 - Registro de  mensajes convocando.
2 - Registro de participantes / Minuta de reunión.</t>
  </si>
  <si>
    <t>1 - Agenda del Director.
 2 - Convocatoria.
 3 - Minutas / fotografías de las visitas e Informes.</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</si>
  <si>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</si>
  <si>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</si>
  <si>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</si>
  <si>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</si>
  <si>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Informe de validación y evidencia cargada al SISMAP</t>
  </si>
  <si>
    <t>Confirmación por correo electrónico de las novedades de nómina aplicada</t>
  </si>
  <si>
    <t>Informe definitivo gestión salud ocupacional</t>
  </si>
  <si>
    <t>Informe resultados de prestaciones laborales y derechos adquiridos</t>
  </si>
  <si>
    <t>Solicitud pago de TSS realizado.</t>
  </si>
  <si>
    <t>Informe de resultados encuesta Clima Organizacional por el MAP y plan de acción de mejora elaborado.</t>
  </si>
  <si>
    <t>Informe cumplimiento sobre actualización de expedientes remitido a la Dirección de Recursos Humanos</t>
  </si>
  <si>
    <t>Nómina firmada, procesada y pagada</t>
  </si>
  <si>
    <t>Indicador de rotación de personal</t>
  </si>
  <si>
    <t>Listado de asistencia debidamente firmada y el formulario de inducción.</t>
  </si>
  <si>
    <t>Plantilla reporte acuerdo del desempeño remitido de la Dirección de Recursos Humanos al MAP</t>
  </si>
  <si>
    <t>Plantilla e informe técnico evaluación del desempeño remitido de Dirección de Recursos Humanos al al MAP</t>
  </si>
  <si>
    <t xml:space="preserve">Plan de capacitación 2024 elaborado </t>
  </si>
  <si>
    <t>1. Informe trimestral de la ejecución del plan de capacitación.
2. Indicador plan de capacitación elaborado versus plan de capacitación ejecutado.</t>
  </si>
  <si>
    <t>Informe de gestión semestral</t>
  </si>
  <si>
    <t>1. Solicitud levantamiento de necesidades de personal.
2. Evaluar y tramitar los requerimientos
3. Completar la matriz y remitir al MAP 
4. Realizar informe impacto financiero a las áreas correspondientes.</t>
  </si>
  <si>
    <t>1. Registro en la ARS
2.  Remisión novedad de nómina para aplicación del descuento.</t>
  </si>
  <si>
    <t>1. Evaluar y tramitar los requerimientos médicos necesarios.
2. Realizar logística operativo jornada médica.
3. 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</si>
  <si>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</si>
  <si>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</si>
  <si>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1 - Recepción acción de personal con complementos.
2 - Procesamiento del RECLASOFT (beneficios y prestaciones).
3. Tramitación a la DAF de solicitud pago.
4. Remisión informe de seguimiento de prestaciones laborales</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</si>
  <si>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</si>
  <si>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</si>
  <si>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</si>
  <si>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1. Levantamiento de expedientes.
2. Solicitar al supervisor los documentos pendientes de cada servidor (a).
3. Recepción de documentos solicitados.
4. Completar los expedientes de personal.
5. Informe cumplimiento sobre actualización de expedientes.</t>
  </si>
  <si>
    <t>1. Solicitar equipos tecnológicos y material gastable requerido.
2. Realizar la digitalización de los expedientes.
3. Elaborar indicador trimestral y remitir a la Dirección de RR. HH.</t>
  </si>
  <si>
    <t>1. Recibir novedades de nómina desde Recursos Humanos el día primero de cada mes.
2. Registro y procesamiento novedades de nómina en el sistema CAMINFORMATICA.
3. Tramitación a la DAF por el SIGEF.
4. Generación reportes a las áreas involucradas.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</si>
  <si>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</si>
  <si>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1. Convocar personal de nuevo ingreso.
2. Realizar inducción de personal.
3. Formalizar listado de asistencia, la entrega del manual y formulario de inducción.
4. Remitir al Depto. De Registro, Control y Nómina para su inclusión en el expediente.</t>
  </si>
  <si>
    <t>1. Remisión comunicación a los supervisores y encargados.
2. Generar acuerdos del desempeño.
3. Formalizar compromiso de acuerdo del desempeño mediante firma del supervisor y colaborador.
4. Seguimiento monitoreo trimestral entre el supervisor y colaborador.</t>
  </si>
  <si>
    <t>1. Reunión supervisores para recepción de evaluación de sus colaboradores.
2. Completar plantilla de puntuaciones obtenidas
3. Remisión al MAP de la plantilla e informe técnico y el monitoreo del segundo trimestre.</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</si>
  <si>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</si>
  <si>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1. Elaboración informe de ejecución del plan de capacitación.
2. Remisión del informe de ejecución del plan de capacitación de las instituciones correspondientes con evidencia listado de asistencia.</t>
  </si>
  <si>
    <t>1. Recibir, tramitar y evaluar los requerimientos de gestión de necesidades relacionados con los subsistemas de personal 
2. Remitir informe de resultados semestrales a la Dirección de Recursos Humanos.</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</si>
  <si>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</si>
  <si>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</si>
  <si>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</si>
  <si>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</si>
  <si>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</si>
  <si>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1. Plan de Compras. -                                     
2. Documento de requerimientos de compras de productos e informes realizados.-
3. Plantillas de levantamiento de precios e informes.-</t>
  </si>
  <si>
    <t>1 - Plantillas de levantamiento de precios e informes.
2 - Plantilla de Fijación de Precios, correo electrónico e informes.</t>
  </si>
  <si>
    <t>1 - Base de Datos de productores y documentos de invitación.
2 - Comunicación escrita, correo electrónico y Boletín de Mercados de Productores u Hoja de Programación de Mercados de Productores.</t>
  </si>
  <si>
    <t>1 - Facturas de venta con comprobante.</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</si>
  <si>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</si>
  <si>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</si>
  <si>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</si>
  <si>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</si>
  <si>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</si>
  <si>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</si>
  <si>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</si>
  <si>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</si>
  <si>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</si>
  <si>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</si>
  <si>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</si>
  <si>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</si>
  <si>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</si>
  <si>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 xml:space="preserve">1 - Solicitud de capacitación.
2 - Aprobación de capacitación.
3 - Notificación a productores.
4 - Llevar a cabo la capacitación. </t>
  </si>
  <si>
    <t>1 - Inspección de productos almacenados.
2 - Coordinar con todas las instancias y dependencias las actividades de control de plagas.
3 - Validación de la actividad.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</si>
  <si>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</si>
  <si>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Programar las capacitaciones.
2 - Calendario de actividades.
3 - Solicitud de capacitación de las asociaciones y/o cooperativas de productores.
4 - Informe, listado de participantes y fotos.</t>
  </si>
  <si>
    <t>1 - Programar las capacitaciones.
2 - Calendario de actividades.
3 - Comunicación formal.
4 - Informe, listado de participantes y fotos.</t>
  </si>
  <si>
    <t>1 - Formularios de requerimientos de insumos a las áreas.
2 - Plan de Compras al presupuesto aprobado.
3 - Expedientes de requerimientos por área.
4 - Plataforma Dirección General de Compras y Contrataciones.
5 - Informe de Ejecución del Plan de Compras.</t>
  </si>
  <si>
    <t>1- Reportes
2- Correos de remisión</t>
  </si>
  <si>
    <t>1- Calificaciones trimestrales recibidas de la DGCP.</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</si>
  <si>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</si>
  <si>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</si>
  <si>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</si>
  <si>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</si>
  <si>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</si>
  <si>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</si>
  <si>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</si>
  <si>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</si>
  <si>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Solicitudes de Requerimientos</t>
  </si>
  <si>
    <t xml:space="preserve">1 - Recibir requerimientos de insumos de las áreas.
2-  Clasificar el proceso de acuerdo al umbral.
3- Solicitud y elaboración de la documentación correspondiente. 
4- Ejecución de los procesos de compras.
</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</si>
  <si>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</si>
  <si>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</si>
  <si>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</si>
  <si>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</si>
  <si>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</si>
  <si>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</si>
  <si>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</si>
  <si>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</si>
  <si>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</si>
  <si>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</si>
  <si>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</si>
  <si>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</si>
  <si>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Contratos</t>
  </si>
  <si>
    <t>Expedientes concluidos</t>
  </si>
  <si>
    <t>Actas de Directorio</t>
  </si>
  <si>
    <t>Recibos de Descargo</t>
  </si>
  <si>
    <t>Acuerdos de Pago</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</si>
  <si>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</si>
  <si>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</si>
  <si>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</si>
  <si>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</si>
  <si>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</si>
  <si>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1. Carta de convocatoria
2. Analisis FODA 
3. Cronograma de trabajo 
4. Minutas y lista de asitencia
5. Matriz del PEI</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</si>
  <si>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</si>
  <si>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</si>
  <si>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</si>
  <si>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</si>
  <si>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</si>
  <si>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</si>
  <si>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</si>
  <si>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</si>
  <si>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</si>
  <si>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</si>
  <si>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1 - Minutas de reuniones, correos y coordinaciones del proceso.
2 - Registro de participantes.
3 - Autodiagnóstico CAF 2024
4 -  Comunicación con los miembros del 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</si>
  <si>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</si>
  <si>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</si>
  <si>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</si>
  <si>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 xml:space="preserve">1 - Solicitud de aprobación enviada al MAP. 
2 - Brochure aprobado y cargado a la página del INESPRE.
</t>
  </si>
  <si>
    <t>1 - Actas de reuniones, formularios de levantamiento de información. 
2 - Información validada
3 - Solicitud de aprobación enviada al MAP</t>
  </si>
  <si>
    <t>1 - Minutas de reuniones, correos y coordinación del proceso.
2 - Registro de participantes.
3 - Procesos documentados.
4 - Procedimientos aprobados.
5 - Documentos socializados con las áreas correspondientes.</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</si>
  <si>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</si>
  <si>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Correos masivos a empleados.
2 - Fotos, videos y notas de prensa.
3- Publicación  en la intranet </t>
  </si>
  <si>
    <t xml:space="preserve">1 - Oficio firmado, sellado y recibido por los organismo gubernamental.  </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</si>
  <si>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</si>
  <si>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1. Solicitar requerimientos de insumos a las áreas.
2 .Formular Plan de Compras preliminar.
3 - Revisión del Plan con los departamentos de la Institución.
4 - Ajustes y reformulación del Plan de Compras.</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</si>
  <si>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</si>
  <si>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</si>
  <si>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</si>
  <si>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</si>
  <si>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</si>
  <si>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</si>
  <si>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</si>
  <si>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</si>
  <si>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</si>
  <si>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</si>
  <si>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1. Coordinar las reuniones con el Comité de Calidad.
2. Realizar mesas de trabajos con los involucrados.
3. Enviar informe al MAP para cargar a la plataforma.</t>
  </si>
  <si>
    <t>1. Coordinar las reuniones con el Comité de Calidad.
2. Realizar mesas de trabajos con los involucrados.
3. Elaborar 1er. informe de avances PM
4. Elaborar Informe Final PM
5.Enviar informes al MAP para ser cargados a la Plataforma</t>
  </si>
  <si>
    <t>1. Determinar la muestra.
2. Calendarizar el período a evaluar.
3. Aplicar las encuestas.
4. Tabulación de los datos.
5. Realizar el informe de resultados.
6. Determinación del plan de acción.</t>
  </si>
  <si>
    <t>1. Elaboración del cronograma de trabajo.
2. Colectar la data de las áreas involucradas.
3. Realizar las modificaciones al nuevo Brochure.
4. Gestionar aprobación con el MAP.
5. Socializar el nuevo Brochure.</t>
  </si>
  <si>
    <t xml:space="preserve">1. Elaboración 2da. fase cronograma de trabajo.
2. Levantamiento de información.
3. Realizar las modificaciones
4. Gestionar aprobación con el MAP.
</t>
  </si>
  <si>
    <t>1. Elaboración del cronograma de trabajo.
2. Levantamiento de información con las áreas. 
3 - Realizar modificaciones a los documentos.
4 - Gestionar aprobación de los procedimientos.
5 - Socializar los cambios con las áreas.</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</si>
  <si>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</si>
  <si>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 xml:space="preserve">1. Enviar cápsulas educativas vía correos masivos y difundirlas en las redes sociales, página web, murales digitales e intranet del INESPRE.               </t>
  </si>
  <si>
    <t>1. Realizar levantamiento de actividades realizadas.
2. Elaborar informe.</t>
  </si>
  <si>
    <t>Nombre del área: Departamento Jurídico.</t>
  </si>
  <si>
    <t>Nombre del área: Departamento de Planificación y Desarrollo.</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</si>
  <si>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</si>
  <si>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</si>
  <si>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</si>
  <si>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</si>
  <si>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</si>
  <si>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Hoja de análisis de los militares en servicios. Informe de supervisión (hojas timbradas y análisis de los militares en servicio).                   
2 - Listado de personal militar asignado a cada planta.
3 - Militares asignados a cada planta.</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</si>
  <si>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</si>
  <si>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</si>
  <si>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</si>
  <si>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</si>
  <si>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Seguridad Militar.</t>
  </si>
  <si>
    <t>1.Informes de las áreas involucradas. 2.Informe Final.
3. Plan de Seguimiento.</t>
  </si>
  <si>
    <t>1 - Registro en el libro de entrada.
2- Informe de revisión.
4 - Registro en el libro de salida.</t>
  </si>
  <si>
    <t>1. Formato de Recepción de contratos.                                                                                                              2 Informe de Revisión.</t>
  </si>
  <si>
    <t>1 - Libro de registro de entrada.
2 - Validación del fiscalizador.
3 - Libro de registro de salida.</t>
  </si>
  <si>
    <t>1,2 - Programación o cronograma de trabajo.
3 - Informe de fiscalización de las operaciones institucionales.</t>
  </si>
  <si>
    <t>1 - Programación o cronograma de trabajo.
2 - Informe de arqueo.</t>
  </si>
  <si>
    <t>1- Informe de Cheques revisados.</t>
  </si>
  <si>
    <t>1 - Programación o cronograma de trabajo.
2- Informe de fiscalización de las operaciones de Bodegas Móviles.</t>
  </si>
  <si>
    <t>1 - Programación o cronograma de trabajo.
2 - Informe de fiscalización de las operaciones de Mercados de Productores.</t>
  </si>
  <si>
    <t>1- Programación o cronograma de trabajo                                                2 - Informe de fiscalización de la validación de inventario de materiales y suministro.</t>
  </si>
  <si>
    <t>1,2 - Programación de trabajo.
3 - Informe de fiscalización de la validación del inventario de producto.</t>
  </si>
  <si>
    <t>1,2 - Informe de ingreso mensual.</t>
  </si>
  <si>
    <t>1,2 - Informe de pagos electrónicos a empleados.</t>
  </si>
  <si>
    <t>1,2 - Reporte de transferencias electrónicas.</t>
  </si>
  <si>
    <t>1. Recepción de la Nómina.                                                                                                                                               2. Informe de Revisión.</t>
  </si>
  <si>
    <t>1 - Programación o cronograma de trabajo.
2 - Formato de verificación y validación de inventario de Activos Fijos.</t>
  </si>
  <si>
    <t>1 - Solicitud de auditoría
2 - Aprobación de auditoría.
3 – Ejecutar</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</si>
  <si>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</si>
  <si>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</si>
  <si>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</si>
  <si>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</si>
  <si>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</si>
  <si>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</si>
  <si>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</si>
  <si>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</si>
  <si>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</si>
  <si>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</si>
  <si>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</si>
  <si>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</si>
  <si>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</si>
  <si>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</si>
  <si>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</si>
  <si>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</si>
  <si>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</si>
  <si>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</si>
  <si>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</si>
  <si>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</si>
  <si>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</si>
  <si>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</si>
  <si>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</si>
  <si>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</si>
  <si>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</si>
  <si>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</si>
  <si>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</si>
  <si>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</si>
  <si>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</si>
  <si>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</si>
  <si>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</si>
  <si>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</si>
  <si>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</si>
  <si>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</si>
  <si>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</si>
  <si>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1,2,3 - Enlaces del Portal Institucional.</t>
  </si>
  <si>
    <t xml:space="preserve">1 - Material necesario para la creación del contenido.
2,3 - Publicación del contenido en redes sociales.
4 - Revisión de los indicadores de las redes sociales. </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</si>
  <si>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</si>
  <si>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</si>
  <si>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 xml:space="preserve">1 - Información recolectada.
2 - Nota de prensa redactada.
3 - Fotos y videos a publicar.
4,5,6 - Enlace de publicaciones en medios externos.
7 - Archivo de publicaciones. </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</si>
  <si>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</si>
  <si>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</si>
  <si>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</si>
  <si>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</si>
  <si>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</si>
  <si>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</si>
  <si>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</si>
  <si>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</si>
  <si>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1,2,3 - Copia del modelo de la encuesta.
4,5 - Resultados de la encuesta.
6 - Informe final.</t>
  </si>
  <si>
    <t xml:space="preserve">1 - Copia de expedientes o solicitudes.
2 - Hoja de asistencia.
3 - Fotos.
4 - Videos. </t>
  </si>
  <si>
    <t>1 - Copia de expedientes o solicitudes.
2 - Hoja de asistencia.
3 - Fotos.
4 - Videos.</t>
  </si>
  <si>
    <t>1 - Recolectar información.                            
2 - Realizar informe.                                                                                                                   
3- Realizar Plan</t>
  </si>
  <si>
    <t>1-Elaborar el plan de capacitación.
2-Cumplir a tiempo con la convocatoria de las actividades a las cooperativas y asociaciones.
3-Evaluar la efectividad del plan de capacitación en estándares de calidad, inocuidad y comercialización.
4-Cumplir con la participación de genero. (mujeres, hombres y jóvenes en las capacitaciones)                                  
5-Concientizar a los productores sobre los beneficios al Cumplir con las normas de comercialización.</t>
  </si>
  <si>
    <t>1-Registro de participantes por actividades programadas.                    
2-Fotografías por actividad realizada.   
3-Comunicación de invitación.              
4-Informes.                                            
5-Encuestas a productores beneficiados del programas de estándares de calidad y comercialización.</t>
  </si>
  <si>
    <t xml:space="preserve">1-Registro de participantes por actividades programadas.                    
2-Fotografías por actividad realizada.   
3-Informes.                                            </t>
  </si>
  <si>
    <t xml:space="preserve">1-Formar equipo de trabajo con los técnicos durante la jornada. </t>
  </si>
  <si>
    <t>1-Formulario MP-1 para la certificación del producto.</t>
  </si>
  <si>
    <t>1-Hoja de control.</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</si>
  <si>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</si>
  <si>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</si>
  <si>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Nombre del área:  Departamento de Normas, Sistemas, Supervisión y Seguimiento</t>
  </si>
  <si>
    <t>Nombre del área:  Departamento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</si>
</sst>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General"/>
    <numFmt numFmtId="165" formatCode=";;"/>
    <numFmt numFmtId="166" formatCode="&quot;RD&quot;&quot;$&quot;#,##0.00"/>
    <numFmt numFmtId="167" formatCode="0\ %"/>
    <numFmt numFmtId="168" formatCode="_(&quot;$&quot;* #,##0_);_(&quot;$&quot;* \(#,##0\);_(&quot;$&quot;* &quot;-&quot;??_);_(@_)"/>
    <numFmt numFmtId="169" formatCode="#,##0.00\ ;&quot; (&quot;#,##0.00\);&quot; -&quot;#\ ;@\ "/>
  </numFmts>
  <fonts count="34" x14ac:knownFonts="1">
    <font>
      <sz val="11"/>
      <color theme="1"/>
      <name val="Calibri"/>
      <family val="2"/>
      <scheme val="minor"/>
    </font>
    <font>
      <sz val="11"/>
      <color theme="1"/>
      <name val="Calibri"/>
      <family val="2"/>
      <scheme val="minor"/>
    </font>
    <font>
      <sz val="10"/>
      <color rgb="FF000000"/>
      <name val="Verdana"/>
      <family val="2"/>
    </font>
    <font>
      <b/>
      <sz val="12"/>
      <color rgb="FFFFFFFF"/>
      <name val="Calibri"/>
      <family val="2"/>
    </font>
    <font>
      <b/>
      <sz val="12"/>
      <color rgb="FF000000"/>
      <name val="Calibri"/>
      <family val="2"/>
    </font>
    <font>
      <sz val="10"/>
      <name val="Verdana"/>
      <family val="2"/>
    </font>
    <font>
      <sz val="10"/>
      <name val="Calibri"/>
      <family val="2"/>
    </font>
    <font>
      <sz val="12"/>
      <color rgb="FF000000"/>
      <name val="Calibri"/>
      <family val="2"/>
    </font>
    <font>
      <sz val="11"/>
      <color rgb="FF000000"/>
      <name val="Calibri"/>
      <family val="2"/>
    </font>
    <font>
      <b/>
      <sz val="10"/>
      <color rgb="FFFFFFFF"/>
      <name val="Calibri"/>
      <family val="2"/>
    </font>
    <font>
      <b/>
      <sz val="10"/>
      <color rgb="FF000000"/>
      <name val="Calibri"/>
      <family val="2"/>
    </font>
    <font>
      <b/>
      <sz val="10"/>
      <name val="Calibri"/>
      <family val="2"/>
    </font>
    <font>
      <sz val="10"/>
      <color rgb="FF000000"/>
      <name val="Calibri"/>
      <family val="2"/>
    </font>
    <font>
      <sz val="11"/>
      <color rgb="FF000000"/>
      <name val="Arial"/>
      <family val="2"/>
    </font>
    <font>
      <sz val="10"/>
      <color rgb="FF000000"/>
      <name val="Verdana"/>
      <family val="2"/>
      <charset val="1"/>
    </font>
    <font>
      <sz val="10"/>
      <color theme="1"/>
      <name val="Calibri"/>
      <family val="2"/>
    </font>
    <font>
      <b/>
      <sz val="10"/>
      <color theme="0"/>
      <name val="Calibri"/>
      <family val="2"/>
    </font>
    <font>
      <b/>
      <sz val="10"/>
      <color theme="1"/>
      <name val="Calibri"/>
      <family val="2"/>
    </font>
    <font>
      <sz val="10"/>
      <color rgb="FF000000"/>
      <name val="Arial"/>
      <family val="2"/>
    </font>
    <font>
      <sz val="10"/>
      <name val="Calibri"/>
      <family val="2"/>
      <scheme val="minor"/>
    </font>
    <font>
      <sz val="11"/>
      <color rgb="FF000000"/>
      <name val="Arial"/>
      <family val="2"/>
      <charset val="1"/>
    </font>
    <font>
      <b/>
      <sz val="10"/>
      <color rgb="FF000000"/>
      <name val="Calibri"/>
      <family val="2"/>
      <scheme val="minor"/>
    </font>
    <font>
      <sz val="10"/>
      <color rgb="FFFF0000"/>
      <name val="Calibri"/>
      <family val="2"/>
      <scheme val="minor"/>
    </font>
    <font>
      <sz val="10"/>
      <color rgb="FF000000"/>
      <name val="Calibri"/>
      <family val="2"/>
      <scheme val="minor"/>
    </font>
    <font>
      <sz val="12"/>
      <name val="Calibri"/>
      <family val="2"/>
    </font>
    <font>
      <sz val="8"/>
      <name val="Calibri"/>
      <family val="2"/>
      <scheme val="minor"/>
    </font>
    <font>
      <sz val="11"/>
      <name val="Calibri"/>
      <family val="2"/>
      <scheme val="minor"/>
    </font>
    <font>
      <sz val="11"/>
      <color rgb="FF000000"/>
      <name val="Times New Roman"/>
      <family val="1"/>
    </font>
    <font>
      <b/>
      <sz val="14"/>
      <color theme="0"/>
      <name val="Times New Roman"/>
      <family val="1"/>
    </font>
    <font>
      <sz val="12"/>
      <color theme="1"/>
      <name val="Times New Roman"/>
      <family val="1"/>
    </font>
    <font>
      <b/>
      <sz val="20"/>
      <color rgb="FFFFFFFF"/>
      <name val="Calibri"/>
      <family val="2"/>
    </font>
    <font>
      <b/>
      <sz val="20"/>
      <color rgb="FF000000"/>
      <name val="Calibri"/>
      <family val="2"/>
    </font>
    <font>
      <b/>
      <i/>
      <sz val="16"/>
      <color rgb="FF000000"/>
      <name val="Calibri"/>
      <family val="2"/>
    </font>
    <font>
      <sz val="10"/>
      <color theme="1"/>
      <name val="Calibri"/>
      <family val="2"/>
      <scheme val="minor"/>
    </font>
  </fonts>
  <fills count="14">
    <fill>
      <patternFill patternType="none"/>
    </fill>
    <fill>
      <patternFill patternType="gray125"/>
    </fill>
    <fill>
      <patternFill patternType="solid">
        <fgColor rgb="FF385723"/>
        <bgColor rgb="FF385724"/>
      </patternFill>
    </fill>
    <fill>
      <patternFill patternType="solid">
        <fgColor rgb="FFFFF3CB"/>
        <bgColor rgb="FFE2F0D9"/>
      </patternFill>
    </fill>
    <fill>
      <patternFill patternType="solid">
        <fgColor rgb="FFFFFFFF"/>
        <bgColor rgb="FFFFFFFF"/>
      </patternFill>
    </fill>
    <fill>
      <patternFill patternType="solid">
        <fgColor theme="7" tint="0.79998168889431442"/>
        <bgColor indexed="64"/>
      </patternFill>
    </fill>
    <fill>
      <patternFill patternType="solid">
        <fgColor theme="0"/>
        <bgColor indexed="64"/>
      </patternFill>
    </fill>
    <fill>
      <patternFill patternType="solid">
        <fgColor rgb="FFFFFFFF"/>
        <bgColor rgb="FFFFF3CB"/>
      </patternFill>
    </fill>
    <fill>
      <patternFill patternType="solid">
        <fgColor theme="8" tint="0.79998168889431442"/>
        <bgColor theme="8" tint="0.79998168889431442"/>
      </patternFill>
    </fill>
    <fill>
      <patternFill patternType="solid">
        <fgColor theme="8"/>
        <bgColor theme="8"/>
      </patternFill>
    </fill>
    <fill>
      <patternFill patternType="solid">
        <fgColor theme="8" tint="0.79998168889431442"/>
        <bgColor indexed="64"/>
      </patternFill>
    </fill>
    <fill>
      <patternFill patternType="solid">
        <fgColor rgb="FFFFFF00"/>
        <bgColor indexed="64"/>
      </patternFill>
    </fill>
    <fill>
      <patternFill patternType="solid">
        <fgColor rgb="FFFFF3CB"/>
        <bgColor rgb="FFA9D18E"/>
      </patternFill>
    </fill>
    <fill>
      <patternFill patternType="solid">
        <fgColor rgb="FFFFF3CB"/>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theme="8" tint="0.39997558519241921"/>
      </top>
      <bottom style="thin">
        <color theme="8" tint="0.39997558519241921"/>
      </bottom>
      <diagonal/>
    </border>
    <border>
      <left/>
      <right/>
      <top/>
      <bottom style="medium">
        <color indexed="64"/>
      </bottom>
      <diagonal/>
    </border>
    <border>
      <left/>
      <right/>
      <top style="thin">
        <color theme="8" tint="0.39997558519241921"/>
      </top>
      <bottom style="medium">
        <color indexed="64"/>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19">
    <xf numFmtId="0" fontId="0" fillId="0" borderId="0"/>
    <xf numFmtId="164" fontId="2" fillId="0" borderId="0" applyBorder="0" applyProtection="0"/>
    <xf numFmtId="0" fontId="5" fillId="0" borderId="0"/>
    <xf numFmtId="9" fontId="1" fillId="0" borderId="0" applyFont="0" applyFill="0" applyBorder="0" applyAlignment="0" applyProtection="0"/>
    <xf numFmtId="164" fontId="8" fillId="0" borderId="0" applyBorder="0" applyProtection="0"/>
    <xf numFmtId="9" fontId="1" fillId="0" borderId="0" applyFont="0" applyFill="0" applyBorder="0" applyAlignment="0" applyProtection="0"/>
    <xf numFmtId="9" fontId="1" fillId="0" borderId="0" applyFont="0" applyFill="0" applyBorder="0" applyAlignment="0" applyProtection="0"/>
    <xf numFmtId="0" fontId="13" fillId="0" borderId="0"/>
    <xf numFmtId="164" fontId="14" fillId="0" borderId="0" applyBorder="0" applyProtection="0"/>
    <xf numFmtId="9" fontId="1" fillId="0" borderId="0" applyFont="0" applyFill="0" applyBorder="0" applyAlignment="0" applyProtection="0"/>
    <xf numFmtId="9" fontId="1" fillId="0" borderId="0" applyFont="0" applyFill="0" applyBorder="0" applyAlignment="0" applyProtection="0"/>
    <xf numFmtId="0" fontId="18" fillId="0" borderId="0"/>
    <xf numFmtId="167" fontId="20" fillId="0" borderId="0" applyBorder="0" applyProtection="0"/>
    <xf numFmtId="0" fontId="1" fillId="0" borderId="0"/>
    <xf numFmtId="164" fontId="2" fillId="0" borderId="0" applyBorder="0" applyProtection="0"/>
    <xf numFmtId="0" fontId="13" fillId="0" borderId="0"/>
    <xf numFmtId="164" fontId="8" fillId="0" borderId="0" applyBorder="0" applyProtection="0"/>
    <xf numFmtId="44" fontId="1" fillId="0" borderId="0" applyFont="0" applyFill="0" applyBorder="0" applyAlignment="0" applyProtection="0"/>
    <xf numFmtId="169" fontId="8" fillId="0" borderId="0" applyBorder="0" applyProtection="0"/>
  </cellStyleXfs>
  <cellXfs count="258">
    <xf numFmtId="0" fontId="0" fillId="0" borderId="0" xfId="0"/>
    <xf numFmtId="165" fontId="4" fillId="3" borderId="1" xfId="1" applyNumberFormat="1" applyFont="1" applyFill="1" applyBorder="1" applyAlignment="1" applyProtection="1">
      <alignment horizontal="center" vertical="center" wrapText="1"/>
    </xf>
    <xf numFmtId="165" fontId="7" fillId="3" borderId="1" xfId="1" applyNumberFormat="1" applyFont="1" applyFill="1" applyBorder="1" applyAlignment="1" applyProtection="1">
      <alignment horizontal="center" vertical="center" wrapText="1"/>
    </xf>
    <xf numFmtId="3" fontId="7" fillId="0" borderId="1" xfId="3" applyNumberFormat="1" applyFont="1" applyBorder="1" applyAlignment="1" applyProtection="1">
      <alignment horizontal="center" vertical="center"/>
    </xf>
    <xf numFmtId="3" fontId="4" fillId="3" borderId="1" xfId="3" applyNumberFormat="1" applyFont="1" applyFill="1" applyBorder="1" applyAlignment="1" applyProtection="1">
      <alignment horizontal="center" vertical="center"/>
    </xf>
    <xf numFmtId="10" fontId="4" fillId="3" borderId="1" xfId="3" applyNumberFormat="1" applyFont="1" applyFill="1" applyBorder="1" applyAlignment="1" applyProtection="1">
      <alignment horizontal="center" vertical="center"/>
    </xf>
    <xf numFmtId="9" fontId="0" fillId="0" borderId="0" xfId="5" applyFont="1"/>
    <xf numFmtId="0" fontId="0" fillId="0" borderId="5" xfId="0" applyBorder="1" applyAlignment="1">
      <alignment wrapText="1"/>
    </xf>
    <xf numFmtId="9" fontId="0" fillId="0" borderId="5" xfId="5" applyFont="1" applyBorder="1" applyAlignment="1">
      <alignment horizontal="center" vertical="center"/>
    </xf>
    <xf numFmtId="0" fontId="26" fillId="0" borderId="0" xfId="0" applyFont="1"/>
    <xf numFmtId="9" fontId="27" fillId="0" borderId="0" xfId="5" applyFont="1" applyAlignment="1">
      <alignment horizontal="center" vertical="center" wrapText="1"/>
    </xf>
    <xf numFmtId="9" fontId="27" fillId="0" borderId="0" xfId="5" applyFont="1" applyAlignment="1">
      <alignment horizontal="center" vertical="center"/>
    </xf>
    <xf numFmtId="0" fontId="28" fillId="9" borderId="6" xfId="0" applyFont="1" applyFill="1" applyBorder="1" applyAlignment="1">
      <alignment vertical="center"/>
    </xf>
    <xf numFmtId="0" fontId="29" fillId="8" borderId="6" xfId="0" applyFont="1" applyFill="1" applyBorder="1" applyAlignment="1">
      <alignment vertical="center" wrapText="1"/>
    </xf>
    <xf numFmtId="0" fontId="29" fillId="0" borderId="6" xfId="0" applyFont="1" applyBorder="1" applyAlignment="1">
      <alignment vertical="center" wrapText="1"/>
    </xf>
    <xf numFmtId="9" fontId="27" fillId="0" borderId="7" xfId="5" applyFont="1" applyBorder="1" applyAlignment="1">
      <alignment horizontal="center" vertical="center"/>
    </xf>
    <xf numFmtId="0" fontId="29" fillId="10" borderId="6" xfId="0" applyFont="1" applyFill="1" applyBorder="1" applyAlignment="1">
      <alignment vertical="center" wrapText="1"/>
    </xf>
    <xf numFmtId="9" fontId="27" fillId="11" borderId="0" xfId="5" applyFont="1" applyFill="1" applyAlignment="1">
      <alignment horizontal="center" vertical="center" wrapText="1"/>
    </xf>
    <xf numFmtId="10" fontId="27" fillId="0" borderId="0" xfId="5" applyNumberFormat="1" applyFont="1" applyAlignment="1">
      <alignment horizontal="center" vertical="center" wrapText="1"/>
    </xf>
    <xf numFmtId="10" fontId="27" fillId="0" borderId="0" xfId="5" applyNumberFormat="1" applyFont="1" applyAlignment="1">
      <alignment horizontal="center" vertical="center"/>
    </xf>
    <xf numFmtId="3" fontId="4" fillId="3" borderId="2" xfId="3" applyNumberFormat="1" applyFont="1" applyFill="1" applyBorder="1" applyAlignment="1" applyProtection="1">
      <alignment horizontal="center" vertical="center"/>
    </xf>
    <xf numFmtId="0" fontId="0" fillId="0" borderId="5" xfId="0" applyBorder="1"/>
    <xf numFmtId="164" fontId="10" fillId="3" borderId="5" xfId="1" applyFont="1" applyFill="1" applyBorder="1" applyAlignment="1" applyProtection="1">
      <alignment horizontal="center" vertical="center" wrapText="1"/>
    </xf>
    <xf numFmtId="165" fontId="10" fillId="3" borderId="5" xfId="1" applyNumberFormat="1" applyFont="1" applyFill="1" applyBorder="1" applyAlignment="1" applyProtection="1">
      <alignment horizontal="center" vertical="center" wrapText="1"/>
    </xf>
    <xf numFmtId="165" fontId="4" fillId="3" borderId="5" xfId="1" applyNumberFormat="1" applyFont="1" applyFill="1" applyBorder="1" applyAlignment="1" applyProtection="1">
      <alignment horizontal="center" vertical="center" wrapText="1"/>
    </xf>
    <xf numFmtId="165" fontId="7" fillId="3" borderId="5" xfId="1" applyNumberFormat="1" applyFont="1" applyFill="1" applyBorder="1" applyAlignment="1" applyProtection="1">
      <alignment horizontal="center" vertical="center" wrapText="1"/>
    </xf>
    <xf numFmtId="164" fontId="6" fillId="0" borderId="5" xfId="1" applyFont="1" applyBorder="1" applyAlignment="1" applyProtection="1">
      <alignment horizontal="center" vertical="center" wrapText="1"/>
    </xf>
    <xf numFmtId="164" fontId="6" fillId="0" borderId="5" xfId="1" applyFont="1" applyBorder="1" applyAlignment="1" applyProtection="1">
      <alignment horizontal="left" vertical="center" wrapText="1"/>
    </xf>
    <xf numFmtId="3" fontId="11" fillId="0" borderId="5" xfId="3" applyNumberFormat="1" applyFont="1" applyFill="1" applyBorder="1" applyAlignment="1" applyProtection="1">
      <alignment horizontal="center" vertical="center" wrapText="1"/>
    </xf>
    <xf numFmtId="164" fontId="11" fillId="0" borderId="5" xfId="1" applyFont="1" applyBorder="1" applyAlignment="1" applyProtection="1">
      <alignment horizontal="center" vertical="center" wrapText="1"/>
    </xf>
    <xf numFmtId="3" fontId="7" fillId="0" borderId="5" xfId="3" applyNumberFormat="1" applyFont="1" applyBorder="1" applyAlignment="1" applyProtection="1">
      <alignment horizontal="center" vertical="center"/>
    </xf>
    <xf numFmtId="3" fontId="4" fillId="3" borderId="5" xfId="3" applyNumberFormat="1" applyFont="1" applyFill="1" applyBorder="1" applyAlignment="1" applyProtection="1">
      <alignment horizontal="center" vertical="center"/>
    </xf>
    <xf numFmtId="10" fontId="10" fillId="3" borderId="2" xfId="3" applyNumberFormat="1" applyFont="1" applyFill="1" applyBorder="1" applyAlignment="1" applyProtection="1">
      <alignment horizontal="center" vertical="center"/>
    </xf>
    <xf numFmtId="165" fontId="10" fillId="3" borderId="5" xfId="4" applyNumberFormat="1" applyFont="1" applyFill="1" applyBorder="1" applyAlignment="1" applyProtection="1">
      <alignment horizontal="center" vertical="center"/>
    </xf>
    <xf numFmtId="165" fontId="12" fillId="3" borderId="5" xfId="1" applyNumberFormat="1" applyFont="1" applyFill="1" applyBorder="1" applyAlignment="1" applyProtection="1">
      <alignment horizontal="center" vertical="center" wrapText="1"/>
    </xf>
    <xf numFmtId="164" fontId="12" fillId="0" borderId="5" xfId="1" applyFont="1" applyBorder="1" applyAlignment="1" applyProtection="1">
      <alignment vertical="center" wrapText="1"/>
    </xf>
    <xf numFmtId="164" fontId="12" fillId="0" borderId="5" xfId="1" applyFont="1" applyBorder="1" applyAlignment="1" applyProtection="1">
      <alignment horizontal="center" vertical="center" wrapText="1"/>
    </xf>
    <xf numFmtId="10" fontId="12" fillId="0" borderId="5" xfId="3" applyNumberFormat="1" applyFont="1" applyFill="1" applyBorder="1" applyAlignment="1" applyProtection="1">
      <alignment horizontal="center" vertical="center" wrapText="1"/>
    </xf>
    <xf numFmtId="10" fontId="12" fillId="0" borderId="5" xfId="3" applyNumberFormat="1" applyFont="1" applyBorder="1" applyAlignment="1" applyProtection="1">
      <alignment horizontal="center" vertical="center"/>
    </xf>
    <xf numFmtId="10" fontId="10" fillId="3" borderId="5" xfId="3" applyNumberFormat="1" applyFont="1" applyFill="1" applyBorder="1" applyAlignment="1" applyProtection="1">
      <alignment horizontal="center" vertical="center"/>
    </xf>
    <xf numFmtId="164" fontId="12" fillId="0" borderId="5" xfId="1" applyFont="1" applyBorder="1" applyAlignment="1" applyProtection="1">
      <alignment horizontal="left" vertical="center" wrapText="1"/>
    </xf>
    <xf numFmtId="3" fontId="10" fillId="3" borderId="2" xfId="6" applyNumberFormat="1" applyFont="1" applyFill="1" applyBorder="1" applyAlignment="1" applyProtection="1">
      <alignment horizontal="center" vertical="center"/>
    </xf>
    <xf numFmtId="3" fontId="11" fillId="0" borderId="5" xfId="6" applyNumberFormat="1" applyFont="1" applyFill="1" applyBorder="1" applyAlignment="1" applyProtection="1">
      <alignment horizontal="center" vertical="center" wrapText="1"/>
    </xf>
    <xf numFmtId="3" fontId="12" fillId="0" borderId="5" xfId="6" applyNumberFormat="1" applyFont="1" applyBorder="1" applyAlignment="1" applyProtection="1">
      <alignment horizontal="center" vertical="center"/>
    </xf>
    <xf numFmtId="3" fontId="10" fillId="3" borderId="5" xfId="6" applyNumberFormat="1" applyFont="1" applyFill="1" applyBorder="1" applyAlignment="1" applyProtection="1">
      <alignment horizontal="center" vertical="center"/>
    </xf>
    <xf numFmtId="9" fontId="10" fillId="3" borderId="5" xfId="5" applyFont="1" applyFill="1" applyBorder="1" applyAlignment="1" applyProtection="1">
      <alignment horizontal="center" vertical="center"/>
    </xf>
    <xf numFmtId="3" fontId="10" fillId="3" borderId="9" xfId="9" applyNumberFormat="1" applyFont="1" applyFill="1" applyBorder="1" applyAlignment="1" applyProtection="1">
      <alignment horizontal="center" vertical="center"/>
    </xf>
    <xf numFmtId="3" fontId="11" fillId="3" borderId="9" xfId="9" applyNumberFormat="1" applyFont="1" applyFill="1" applyBorder="1" applyAlignment="1" applyProtection="1">
      <alignment horizontal="center" vertical="center"/>
    </xf>
    <xf numFmtId="10" fontId="10" fillId="5" borderId="10" xfId="4" applyNumberFormat="1" applyFont="1" applyFill="1" applyBorder="1" applyAlignment="1" applyProtection="1">
      <alignment horizontal="center" vertical="center"/>
    </xf>
    <xf numFmtId="164" fontId="6" fillId="0" borderId="5" xfId="7" applyNumberFormat="1" applyFont="1" applyBorder="1" applyAlignment="1">
      <alignment horizontal="center" vertical="center" wrapText="1"/>
    </xf>
    <xf numFmtId="3" fontId="10" fillId="0" borderId="5" xfId="5" applyNumberFormat="1" applyFont="1" applyBorder="1" applyAlignment="1" applyProtection="1">
      <alignment horizontal="center" vertical="center" wrapText="1"/>
    </xf>
    <xf numFmtId="3" fontId="12" fillId="0" borderId="5" xfId="9" applyNumberFormat="1" applyFont="1" applyBorder="1" applyAlignment="1" applyProtection="1">
      <alignment horizontal="center" vertical="center"/>
    </xf>
    <xf numFmtId="3" fontId="10" fillId="3" borderId="5" xfId="9" applyNumberFormat="1" applyFont="1" applyFill="1" applyBorder="1" applyAlignment="1" applyProtection="1">
      <alignment horizontal="center" vertical="center"/>
    </xf>
    <xf numFmtId="3" fontId="11" fillId="0" borderId="5" xfId="5" applyNumberFormat="1" applyFont="1" applyBorder="1" applyAlignment="1" applyProtection="1">
      <alignment horizontal="center" vertical="center" wrapText="1"/>
    </xf>
    <xf numFmtId="3" fontId="6" fillId="0" borderId="5" xfId="9" applyNumberFormat="1" applyFont="1" applyBorder="1" applyAlignment="1" applyProtection="1">
      <alignment horizontal="center" vertical="center"/>
    </xf>
    <xf numFmtId="3" fontId="11" fillId="3" borderId="5" xfId="9" applyNumberFormat="1" applyFont="1" applyFill="1" applyBorder="1" applyAlignment="1" applyProtection="1">
      <alignment horizontal="center" vertical="center"/>
    </xf>
    <xf numFmtId="9" fontId="11" fillId="3" borderId="5" xfId="5" applyFont="1" applyFill="1" applyBorder="1" applyAlignment="1" applyProtection="1">
      <alignment horizontal="center" vertical="center"/>
    </xf>
    <xf numFmtId="164" fontId="6" fillId="0" borderId="5" xfId="8" applyFont="1" applyBorder="1" applyAlignment="1" applyProtection="1">
      <alignment horizontal="center" vertical="center" wrapText="1"/>
    </xf>
    <xf numFmtId="9" fontId="10" fillId="0" borderId="5" xfId="5" applyFont="1" applyBorder="1" applyAlignment="1" applyProtection="1">
      <alignment horizontal="center" vertical="center" wrapText="1"/>
    </xf>
    <xf numFmtId="10" fontId="10" fillId="3" borderId="5" xfId="9" applyNumberFormat="1" applyFont="1" applyFill="1" applyBorder="1" applyAlignment="1" applyProtection="1">
      <alignment horizontal="center" vertical="center"/>
    </xf>
    <xf numFmtId="10" fontId="10" fillId="5" borderId="5" xfId="4" applyNumberFormat="1" applyFont="1" applyFill="1" applyBorder="1" applyAlignment="1" applyProtection="1">
      <alignment horizontal="center" vertical="center"/>
    </xf>
    <xf numFmtId="10" fontId="10" fillId="5" borderId="5" xfId="9" applyNumberFormat="1" applyFont="1" applyFill="1" applyBorder="1" applyAlignment="1" applyProtection="1">
      <alignment horizontal="center" vertical="center"/>
    </xf>
    <xf numFmtId="3" fontId="10" fillId="3" borderId="2" xfId="3" applyNumberFormat="1" applyFont="1" applyFill="1" applyBorder="1" applyAlignment="1" applyProtection="1">
      <alignment horizontal="center" vertical="center"/>
    </xf>
    <xf numFmtId="0" fontId="6" fillId="0" borderId="5" xfId="7" applyFont="1" applyBorder="1" applyAlignment="1">
      <alignment horizontal="center" vertical="center" wrapText="1"/>
    </xf>
    <xf numFmtId="3" fontId="12" fillId="0" borderId="5" xfId="3" applyNumberFormat="1" applyFont="1" applyBorder="1" applyAlignment="1" applyProtection="1">
      <alignment horizontal="center" vertical="center"/>
    </xf>
    <xf numFmtId="3" fontId="10" fillId="3" borderId="5" xfId="3" applyNumberFormat="1" applyFont="1" applyFill="1" applyBorder="1" applyAlignment="1" applyProtection="1">
      <alignment horizontal="center" vertical="center"/>
    </xf>
    <xf numFmtId="166" fontId="10" fillId="3" borderId="2" xfId="3" applyNumberFormat="1" applyFont="1" applyFill="1" applyBorder="1" applyAlignment="1" applyProtection="1">
      <alignment horizontal="center" vertical="center"/>
    </xf>
    <xf numFmtId="164" fontId="6" fillId="0" borderId="5" xfId="4" applyFont="1" applyBorder="1" applyAlignment="1" applyProtection="1">
      <alignment horizontal="left" vertical="center" wrapText="1"/>
    </xf>
    <xf numFmtId="164" fontId="6" fillId="0" borderId="5" xfId="4" applyFont="1" applyBorder="1" applyAlignment="1" applyProtection="1">
      <alignment horizontal="center" vertical="center" wrapText="1"/>
    </xf>
    <xf numFmtId="3" fontId="10" fillId="0" borderId="5" xfId="3" applyNumberFormat="1" applyFont="1" applyFill="1" applyBorder="1" applyAlignment="1" applyProtection="1">
      <alignment horizontal="center" vertical="center" wrapText="1"/>
    </xf>
    <xf numFmtId="164" fontId="10" fillId="0" borderId="5" xfId="1" applyFont="1" applyBorder="1" applyAlignment="1" applyProtection="1">
      <alignment horizontal="center" vertical="center" wrapText="1"/>
    </xf>
    <xf numFmtId="164" fontId="12" fillId="0" borderId="5" xfId="4" applyFont="1" applyBorder="1" applyAlignment="1" applyProtection="1">
      <alignment horizontal="left" vertical="center" wrapText="1"/>
    </xf>
    <xf numFmtId="164" fontId="12" fillId="0" borderId="5" xfId="4" applyFont="1" applyBorder="1" applyAlignment="1" applyProtection="1">
      <alignment horizontal="center" vertical="center" wrapText="1"/>
    </xf>
    <xf numFmtId="164" fontId="15" fillId="0" borderId="5" xfId="4" applyFont="1" applyBorder="1" applyAlignment="1" applyProtection="1">
      <alignment horizontal="center" vertical="center" wrapText="1"/>
    </xf>
    <xf numFmtId="166" fontId="10" fillId="0" borderId="5" xfId="3" applyNumberFormat="1" applyFont="1" applyFill="1" applyBorder="1" applyAlignment="1" applyProtection="1">
      <alignment horizontal="center" vertical="center" wrapText="1"/>
    </xf>
    <xf numFmtId="168" fontId="12" fillId="0" borderId="5" xfId="17" applyNumberFormat="1" applyFont="1" applyBorder="1" applyAlignment="1" applyProtection="1">
      <alignment horizontal="center" vertical="center"/>
    </xf>
    <xf numFmtId="166" fontId="10" fillId="3" borderId="5" xfId="3" applyNumberFormat="1" applyFont="1" applyFill="1" applyBorder="1" applyAlignment="1" applyProtection="1">
      <alignment horizontal="center" vertical="center"/>
    </xf>
    <xf numFmtId="3" fontId="10" fillId="3" borderId="2" xfId="10" applyNumberFormat="1" applyFont="1" applyFill="1" applyBorder="1" applyAlignment="1" applyProtection="1">
      <alignment horizontal="center" vertical="center"/>
    </xf>
    <xf numFmtId="3" fontId="11" fillId="0" borderId="5" xfId="10" applyNumberFormat="1" applyFont="1" applyFill="1" applyBorder="1" applyAlignment="1" applyProtection="1">
      <alignment horizontal="center" vertical="center" wrapText="1"/>
    </xf>
    <xf numFmtId="3" fontId="12" fillId="0" borderId="5" xfId="10" applyNumberFormat="1" applyFont="1" applyBorder="1" applyAlignment="1" applyProtection="1">
      <alignment horizontal="center" vertical="center"/>
    </xf>
    <xf numFmtId="3" fontId="10" fillId="3" borderId="5" xfId="10" applyNumberFormat="1" applyFont="1" applyFill="1" applyBorder="1" applyAlignment="1" applyProtection="1">
      <alignment horizontal="center" vertical="center"/>
    </xf>
    <xf numFmtId="0" fontId="6" fillId="0" borderId="5" xfId="7" applyFont="1" applyBorder="1" applyAlignment="1">
      <alignment vertical="center" wrapText="1"/>
    </xf>
    <xf numFmtId="164" fontId="17" fillId="5" borderId="2" xfId="1" applyFont="1" applyFill="1" applyBorder="1" applyAlignment="1" applyProtection="1">
      <alignment horizontal="center" vertical="center" wrapText="1"/>
    </xf>
    <xf numFmtId="165" fontId="17" fillId="3" borderId="5" xfId="1" applyNumberFormat="1" applyFont="1" applyFill="1" applyBorder="1" applyAlignment="1" applyProtection="1">
      <alignment horizontal="center" vertical="center" wrapText="1"/>
    </xf>
    <xf numFmtId="164" fontId="17" fillId="3" borderId="5" xfId="1" applyFont="1" applyFill="1" applyBorder="1" applyAlignment="1" applyProtection="1">
      <alignment horizontal="center" vertical="center" wrapText="1"/>
    </xf>
    <xf numFmtId="165" fontId="15" fillId="3" borderId="5" xfId="1" applyNumberFormat="1" applyFont="1" applyFill="1" applyBorder="1" applyAlignment="1" applyProtection="1">
      <alignment horizontal="center" vertical="center" wrapText="1"/>
    </xf>
    <xf numFmtId="164" fontId="15" fillId="0" borderId="5" xfId="1" applyFont="1" applyBorder="1" applyAlignment="1" applyProtection="1">
      <alignment horizontal="center" vertical="center" wrapText="1"/>
    </xf>
    <xf numFmtId="164" fontId="17" fillId="0" borderId="5" xfId="1" applyFont="1" applyBorder="1" applyAlignment="1" applyProtection="1">
      <alignment horizontal="center" vertical="center" wrapText="1"/>
    </xf>
    <xf numFmtId="164" fontId="17" fillId="5" borderId="5" xfId="1" applyFont="1" applyFill="1" applyBorder="1" applyAlignment="1" applyProtection="1">
      <alignment horizontal="center" vertical="center" wrapText="1"/>
    </xf>
    <xf numFmtId="9" fontId="17" fillId="5" borderId="5" xfId="5" applyFont="1" applyFill="1" applyBorder="1" applyAlignment="1" applyProtection="1">
      <alignment horizontal="center" vertical="center" wrapText="1"/>
    </xf>
    <xf numFmtId="164" fontId="9" fillId="2" borderId="5" xfId="1" applyFont="1" applyFill="1" applyBorder="1" applyAlignment="1" applyProtection="1">
      <alignment vertical="center" wrapText="1"/>
    </xf>
    <xf numFmtId="165" fontId="9" fillId="2" borderId="5" xfId="1" applyNumberFormat="1" applyFont="1" applyFill="1" applyBorder="1" applyAlignment="1" applyProtection="1">
      <alignment vertical="center" wrapText="1"/>
    </xf>
    <xf numFmtId="3" fontId="7" fillId="0" borderId="11" xfId="3" applyNumberFormat="1" applyFont="1" applyBorder="1" applyAlignment="1" applyProtection="1">
      <alignment horizontal="center" vertical="center"/>
    </xf>
    <xf numFmtId="3" fontId="4" fillId="3" borderId="11" xfId="3" applyNumberFormat="1" applyFont="1" applyFill="1" applyBorder="1" applyAlignment="1" applyProtection="1">
      <alignment horizontal="center" vertical="center"/>
    </xf>
    <xf numFmtId="3" fontId="4" fillId="3" borderId="3" xfId="3" applyNumberFormat="1" applyFont="1" applyFill="1" applyBorder="1" applyAlignment="1" applyProtection="1">
      <alignment horizontal="center" vertical="center"/>
    </xf>
    <xf numFmtId="164" fontId="6" fillId="0" borderId="5" xfId="8" applyFont="1" applyBorder="1" applyAlignment="1" applyProtection="1">
      <alignment horizontal="left" vertical="center" wrapText="1"/>
    </xf>
    <xf numFmtId="165" fontId="10" fillId="3" borderId="5" xfId="4" applyNumberFormat="1" applyFont="1" applyFill="1" applyBorder="1" applyAlignment="1" applyProtection="1">
      <alignment vertical="center"/>
    </xf>
    <xf numFmtId="164" fontId="6" fillId="0" borderId="5" xfId="1" applyFont="1" applyBorder="1" applyAlignment="1" applyProtection="1">
      <alignment vertical="center" wrapText="1"/>
    </xf>
    <xf numFmtId="0" fontId="19" fillId="0" borderId="5" xfId="2" applyFont="1" applyBorder="1" applyAlignment="1">
      <alignment horizontal="left" vertical="center" wrapText="1"/>
    </xf>
    <xf numFmtId="0" fontId="19" fillId="0" borderId="5" xfId="2" quotePrefix="1" applyFont="1" applyBorder="1" applyAlignment="1">
      <alignment horizontal="center" vertical="center" wrapText="1"/>
    </xf>
    <xf numFmtId="0" fontId="19" fillId="0" borderId="5" xfId="2" quotePrefix="1" applyFont="1" applyBorder="1" applyAlignment="1">
      <alignment horizontal="left" vertical="center" wrapText="1"/>
    </xf>
    <xf numFmtId="164" fontId="6" fillId="0" borderId="5" xfId="7" quotePrefix="1" applyNumberFormat="1" applyFont="1" applyBorder="1" applyAlignment="1">
      <alignment horizontal="center" vertical="center" wrapText="1"/>
    </xf>
    <xf numFmtId="164" fontId="12" fillId="0" borderId="5" xfId="1" quotePrefix="1" applyFont="1" applyBorder="1" applyAlignment="1" applyProtection="1">
      <alignment horizontal="center" vertical="center" wrapText="1"/>
    </xf>
    <xf numFmtId="164" fontId="10" fillId="3" borderId="12" xfId="1" applyFont="1" applyFill="1" applyBorder="1" applyAlignment="1" applyProtection="1">
      <alignment horizontal="center" vertical="center" wrapText="1"/>
    </xf>
    <xf numFmtId="164" fontId="12" fillId="0" borderId="12" xfId="1" applyFont="1" applyBorder="1" applyAlignment="1" applyProtection="1">
      <alignment horizontal="center" vertical="center" wrapText="1"/>
    </xf>
    <xf numFmtId="165" fontId="12" fillId="3" borderId="13" xfId="1" applyNumberFormat="1" applyFont="1" applyFill="1" applyBorder="1" applyAlignment="1" applyProtection="1">
      <alignment horizontal="center" vertical="center" wrapText="1"/>
    </xf>
    <xf numFmtId="164" fontId="6" fillId="0" borderId="5" xfId="7" applyNumberFormat="1" applyFont="1" applyBorder="1" applyAlignment="1">
      <alignment vertical="center" wrapText="1"/>
    </xf>
    <xf numFmtId="3" fontId="12" fillId="0" borderId="12" xfId="5" applyNumberFormat="1" applyFont="1" applyBorder="1" applyAlignment="1" applyProtection="1">
      <alignment horizontal="center" vertical="center" wrapText="1"/>
    </xf>
    <xf numFmtId="164" fontId="6" fillId="0" borderId="13" xfId="7" applyNumberFormat="1" applyFont="1" applyBorder="1" applyAlignment="1">
      <alignment horizontal="center" vertical="center" wrapText="1"/>
    </xf>
    <xf numFmtId="3" fontId="6" fillId="0" borderId="12" xfId="5" applyNumberFormat="1" applyFont="1" applyBorder="1" applyAlignment="1" applyProtection="1">
      <alignment horizontal="center" vertical="center" wrapText="1"/>
    </xf>
    <xf numFmtId="164" fontId="12" fillId="0" borderId="12" xfId="8" applyFont="1" applyBorder="1" applyAlignment="1" applyProtection="1">
      <alignment horizontal="center" vertical="center" wrapText="1"/>
    </xf>
    <xf numFmtId="3" fontId="12" fillId="0" borderId="12" xfId="8" applyNumberFormat="1" applyFont="1" applyBorder="1" applyAlignment="1" applyProtection="1">
      <alignment horizontal="center" vertical="center" wrapText="1"/>
    </xf>
    <xf numFmtId="164" fontId="6" fillId="0" borderId="13" xfId="1" applyFont="1" applyBorder="1" applyAlignment="1" applyProtection="1">
      <alignment horizontal="center" vertical="center" wrapText="1"/>
    </xf>
    <xf numFmtId="164" fontId="12" fillId="0" borderId="13" xfId="8" applyFont="1" applyBorder="1" applyAlignment="1" applyProtection="1">
      <alignment horizontal="center" vertical="center" wrapText="1"/>
    </xf>
    <xf numFmtId="164" fontId="15" fillId="0" borderId="5" xfId="1" applyFont="1" applyBorder="1" applyAlignment="1" applyProtection="1">
      <alignment vertical="center" wrapText="1"/>
    </xf>
    <xf numFmtId="10" fontId="21" fillId="3" borderId="2" xfId="6" applyNumberFormat="1" applyFont="1" applyFill="1" applyBorder="1" applyAlignment="1" applyProtection="1">
      <alignment horizontal="center" vertical="center"/>
    </xf>
    <xf numFmtId="3" fontId="21" fillId="3" borderId="2" xfId="6" applyNumberFormat="1" applyFont="1" applyFill="1" applyBorder="1" applyAlignment="1" applyProtection="1">
      <alignment horizontal="center" vertical="center"/>
    </xf>
    <xf numFmtId="165" fontId="10" fillId="3" borderId="5" xfId="14" applyNumberFormat="1" applyFont="1" applyFill="1" applyBorder="1" applyAlignment="1" applyProtection="1">
      <alignment horizontal="center" vertical="center" wrapText="1"/>
    </xf>
    <xf numFmtId="164" fontId="10" fillId="3" borderId="5" xfId="14" applyFont="1" applyFill="1" applyBorder="1" applyAlignment="1" applyProtection="1">
      <alignment horizontal="center" vertical="center" wrapText="1"/>
    </xf>
    <xf numFmtId="165" fontId="12" fillId="3" borderId="5" xfId="14" applyNumberFormat="1" applyFont="1" applyFill="1" applyBorder="1" applyAlignment="1" applyProtection="1">
      <alignment horizontal="center" vertical="center" wrapText="1"/>
    </xf>
    <xf numFmtId="164" fontId="19" fillId="0" borderId="5" xfId="8" applyFont="1" applyBorder="1" applyAlignment="1" applyProtection="1">
      <alignment horizontal="left" vertical="center" wrapText="1"/>
    </xf>
    <xf numFmtId="0" fontId="19" fillId="0" borderId="5" xfId="15" applyFont="1" applyBorder="1" applyAlignment="1">
      <alignment horizontal="center" vertical="center" wrapText="1"/>
    </xf>
    <xf numFmtId="0" fontId="19" fillId="7" borderId="5" xfId="15" applyFont="1" applyFill="1" applyBorder="1" applyAlignment="1">
      <alignment horizontal="center" vertical="center" wrapText="1"/>
    </xf>
    <xf numFmtId="164" fontId="19" fillId="0" borderId="5" xfId="8" applyFont="1" applyBorder="1" applyAlignment="1" applyProtection="1">
      <alignment horizontal="center" vertical="center" wrapText="1"/>
    </xf>
    <xf numFmtId="10" fontId="21" fillId="0" borderId="5" xfId="6" applyNumberFormat="1" applyFont="1" applyFill="1" applyBorder="1" applyAlignment="1" applyProtection="1">
      <alignment horizontal="center" vertical="center" wrapText="1"/>
    </xf>
    <xf numFmtId="164" fontId="21" fillId="0" borderId="5" xfId="8" applyFont="1" applyBorder="1" applyAlignment="1" applyProtection="1">
      <alignment horizontal="center" vertical="center" wrapText="1"/>
    </xf>
    <xf numFmtId="10" fontId="23" fillId="0" borderId="5" xfId="6" applyNumberFormat="1" applyFont="1" applyBorder="1" applyAlignment="1" applyProtection="1">
      <alignment horizontal="center" vertical="center"/>
    </xf>
    <xf numFmtId="10" fontId="21" fillId="3" borderId="5" xfId="6" applyNumberFormat="1" applyFont="1" applyFill="1" applyBorder="1" applyAlignment="1" applyProtection="1">
      <alignment horizontal="center" vertical="center"/>
    </xf>
    <xf numFmtId="3" fontId="21" fillId="0" borderId="5" xfId="6" applyNumberFormat="1" applyFont="1" applyBorder="1" applyAlignment="1" applyProtection="1">
      <alignment horizontal="center" vertical="center" wrapText="1"/>
    </xf>
    <xf numFmtId="164" fontId="21" fillId="0" borderId="5" xfId="8" applyFont="1" applyBorder="1" applyAlignment="1" applyProtection="1">
      <alignment horizontal="center" vertical="center"/>
    </xf>
    <xf numFmtId="3" fontId="21" fillId="3" borderId="5" xfId="6" applyNumberFormat="1" applyFont="1" applyFill="1" applyBorder="1" applyAlignment="1" applyProtection="1">
      <alignment horizontal="center" vertical="center"/>
    </xf>
    <xf numFmtId="10" fontId="4" fillId="13" borderId="5" xfId="5" applyNumberFormat="1" applyFont="1" applyFill="1" applyBorder="1" applyAlignment="1" applyProtection="1">
      <alignment horizontal="center" vertical="center" wrapText="1"/>
      <protection locked="0"/>
    </xf>
    <xf numFmtId="3" fontId="4" fillId="13" borderId="5" xfId="5" applyNumberFormat="1" applyFont="1" applyFill="1" applyBorder="1" applyAlignment="1" applyProtection="1">
      <alignment horizontal="center" vertical="center" wrapText="1"/>
      <protection locked="0"/>
    </xf>
    <xf numFmtId="0" fontId="19" fillId="7" borderId="5" xfId="15" applyFont="1" applyFill="1" applyBorder="1" applyAlignment="1">
      <alignment horizontal="left" vertical="center" wrapText="1"/>
    </xf>
    <xf numFmtId="10" fontId="4" fillId="3" borderId="2" xfId="9" applyNumberFormat="1" applyFont="1" applyFill="1" applyBorder="1" applyAlignment="1" applyProtection="1">
      <alignment horizontal="center" vertical="center"/>
    </xf>
    <xf numFmtId="3" fontId="4" fillId="3" borderId="2" xfId="9" applyNumberFormat="1" applyFont="1" applyFill="1" applyBorder="1" applyAlignment="1" applyProtection="1">
      <alignment horizontal="center" vertical="center"/>
    </xf>
    <xf numFmtId="9" fontId="7" fillId="5" borderId="2" xfId="5" applyFont="1" applyFill="1" applyBorder="1" applyAlignment="1" applyProtection="1">
      <alignment horizontal="center" vertical="center"/>
    </xf>
    <xf numFmtId="3" fontId="10" fillId="3" borderId="2" xfId="9" applyNumberFormat="1" applyFont="1" applyFill="1" applyBorder="1" applyAlignment="1" applyProtection="1">
      <alignment horizontal="center" vertical="center"/>
    </xf>
    <xf numFmtId="164" fontId="4" fillId="3" borderId="5" xfId="1" applyFont="1" applyFill="1" applyBorder="1" applyAlignment="1" applyProtection="1">
      <alignment horizontal="center" vertical="center" wrapText="1"/>
    </xf>
    <xf numFmtId="164" fontId="7" fillId="0" borderId="5" xfId="1" applyFont="1" applyBorder="1" applyAlignment="1" applyProtection="1">
      <alignment horizontal="center" vertical="center" wrapText="1"/>
    </xf>
    <xf numFmtId="10" fontId="10" fillId="0" borderId="5" xfId="9" applyNumberFormat="1" applyFont="1" applyFill="1" applyBorder="1" applyAlignment="1" applyProtection="1">
      <alignment horizontal="center" vertical="center" wrapText="1"/>
    </xf>
    <xf numFmtId="10" fontId="10" fillId="0" borderId="5" xfId="9" applyNumberFormat="1" applyFont="1" applyBorder="1" applyAlignment="1" applyProtection="1">
      <alignment horizontal="center" vertical="center" wrapText="1"/>
    </xf>
    <xf numFmtId="10" fontId="7" fillId="0" borderId="5" xfId="9" applyNumberFormat="1" applyFont="1" applyBorder="1" applyAlignment="1" applyProtection="1">
      <alignment horizontal="center" vertical="center"/>
    </xf>
    <xf numFmtId="10" fontId="4" fillId="3" borderId="5" xfId="9" applyNumberFormat="1" applyFont="1" applyFill="1" applyBorder="1" applyAlignment="1" applyProtection="1">
      <alignment horizontal="center" vertical="center"/>
    </xf>
    <xf numFmtId="3" fontId="10" fillId="0" borderId="5" xfId="9" applyNumberFormat="1" applyFont="1" applyFill="1" applyBorder="1" applyAlignment="1" applyProtection="1">
      <alignment horizontal="center" vertical="center" wrapText="1"/>
    </xf>
    <xf numFmtId="3" fontId="10" fillId="0" borderId="5" xfId="9" applyNumberFormat="1" applyFont="1" applyBorder="1" applyAlignment="1" applyProtection="1">
      <alignment horizontal="center" vertical="center" wrapText="1"/>
    </xf>
    <xf numFmtId="3" fontId="4" fillId="3" borderId="5" xfId="9" applyNumberFormat="1" applyFont="1" applyFill="1" applyBorder="1" applyAlignment="1" applyProtection="1">
      <alignment horizontal="center" vertical="center"/>
    </xf>
    <xf numFmtId="164" fontId="7" fillId="6" borderId="5" xfId="1" applyFont="1" applyFill="1" applyBorder="1" applyAlignment="1" applyProtection="1">
      <alignment horizontal="center" vertical="center" wrapText="1"/>
    </xf>
    <xf numFmtId="164" fontId="12" fillId="0" borderId="5" xfId="1" quotePrefix="1" applyFont="1" applyBorder="1" applyAlignment="1" applyProtection="1">
      <alignment horizontal="left" vertical="center" wrapText="1"/>
    </xf>
    <xf numFmtId="9" fontId="7" fillId="5" borderId="5" xfId="5" applyFont="1" applyFill="1" applyBorder="1" applyAlignment="1" applyProtection="1">
      <alignment horizontal="center" vertical="center"/>
    </xf>
    <xf numFmtId="0" fontId="33" fillId="0" borderId="5" xfId="0" applyFont="1" applyBorder="1" applyAlignment="1">
      <alignment horizontal="left" vertical="center" wrapText="1"/>
    </xf>
    <xf numFmtId="3" fontId="21" fillId="3" borderId="2" xfId="12" applyNumberFormat="1" applyFont="1" applyFill="1" applyBorder="1" applyAlignment="1" applyProtection="1">
      <alignment horizontal="center" vertical="center"/>
    </xf>
    <xf numFmtId="10" fontId="21" fillId="3" borderId="2" xfId="12" applyNumberFormat="1" applyFont="1" applyFill="1" applyBorder="1" applyAlignment="1" applyProtection="1">
      <alignment horizontal="center" vertical="center"/>
    </xf>
    <xf numFmtId="0" fontId="19" fillId="0" borderId="5" xfId="11" applyFont="1" applyBorder="1" applyAlignment="1">
      <alignment horizontal="left" vertical="center" wrapText="1"/>
    </xf>
    <xf numFmtId="0" fontId="19" fillId="0" borderId="5" xfId="2" applyFont="1" applyBorder="1" applyAlignment="1">
      <alignment horizontal="center" vertical="center" wrapText="1"/>
    </xf>
    <xf numFmtId="3" fontId="21" fillId="0" borderId="5" xfId="12" applyNumberFormat="1" applyFont="1" applyBorder="1" applyAlignment="1" applyProtection="1">
      <alignment horizontal="center" vertical="center" wrapText="1"/>
    </xf>
    <xf numFmtId="0" fontId="21" fillId="0" borderId="5" xfId="2" applyFont="1" applyBorder="1" applyAlignment="1">
      <alignment horizontal="center" vertical="center" wrapText="1"/>
    </xf>
    <xf numFmtId="3" fontId="23" fillId="0" borderId="5" xfId="12" applyNumberFormat="1" applyFont="1" applyBorder="1" applyAlignment="1" applyProtection="1">
      <alignment horizontal="center" vertical="center"/>
    </xf>
    <xf numFmtId="3" fontId="21" fillId="3" borderId="5" xfId="12" applyNumberFormat="1" applyFont="1" applyFill="1" applyBorder="1" applyAlignment="1" applyProtection="1">
      <alignment horizontal="center" vertical="center"/>
    </xf>
    <xf numFmtId="9" fontId="21" fillId="3" borderId="5" xfId="5" applyFont="1" applyFill="1" applyBorder="1" applyAlignment="1" applyProtection="1">
      <alignment horizontal="center" vertical="center"/>
    </xf>
    <xf numFmtId="0" fontId="19" fillId="0" borderId="5" xfId="13" applyFont="1" applyBorder="1" applyAlignment="1">
      <alignment horizontal="left" vertical="center" wrapText="1"/>
    </xf>
    <xf numFmtId="0" fontId="19" fillId="0" borderId="5" xfId="13" applyFont="1" applyBorder="1" applyAlignment="1">
      <alignment horizontal="center" vertical="center" wrapText="1"/>
    </xf>
    <xf numFmtId="164" fontId="19" fillId="0" borderId="5" xfId="4" applyFont="1" applyBorder="1" applyAlignment="1" applyProtection="1">
      <alignment horizontal="left" vertical="center" wrapText="1"/>
    </xf>
    <xf numFmtId="0" fontId="19" fillId="6" borderId="5" xfId="13" applyFont="1" applyFill="1" applyBorder="1" applyAlignment="1">
      <alignment vertical="center" wrapText="1"/>
    </xf>
    <xf numFmtId="164" fontId="19" fillId="0" borderId="5" xfId="4" applyFont="1" applyBorder="1" applyAlignment="1" applyProtection="1">
      <alignment horizontal="center" vertical="center" wrapText="1"/>
    </xf>
    <xf numFmtId="164" fontId="19" fillId="0" borderId="5" xfId="4" applyFont="1" applyBorder="1" applyAlignment="1" applyProtection="1">
      <alignment horizontal="center" vertical="center"/>
    </xf>
    <xf numFmtId="10" fontId="21" fillId="0" borderId="5" xfId="12" applyNumberFormat="1" applyFont="1" applyBorder="1" applyAlignment="1" applyProtection="1">
      <alignment horizontal="center" vertical="center" wrapText="1"/>
    </xf>
    <xf numFmtId="10" fontId="21" fillId="3" borderId="5" xfId="12" applyNumberFormat="1" applyFont="1" applyFill="1" applyBorder="1" applyAlignment="1" applyProtection="1">
      <alignment horizontal="center" vertical="center"/>
    </xf>
    <xf numFmtId="164" fontId="19" fillId="0" borderId="5" xfId="1" applyFont="1" applyBorder="1" applyAlignment="1" applyProtection="1">
      <alignment horizontal="left" vertical="center" wrapText="1"/>
    </xf>
    <xf numFmtId="164" fontId="19" fillId="0" borderId="5" xfId="1" applyFont="1" applyBorder="1" applyAlignment="1" applyProtection="1">
      <alignment horizontal="center" vertical="center" wrapText="1"/>
    </xf>
    <xf numFmtId="164" fontId="21" fillId="0" borderId="5" xfId="1" applyFont="1" applyBorder="1" applyAlignment="1" applyProtection="1">
      <alignment horizontal="center" vertical="center" wrapText="1"/>
    </xf>
    <xf numFmtId="10" fontId="23" fillId="0" borderId="5" xfId="12" applyNumberFormat="1" applyFont="1" applyBorder="1" applyAlignment="1" applyProtection="1">
      <alignment horizontal="center" vertical="center"/>
    </xf>
    <xf numFmtId="0" fontId="7" fillId="0" borderId="5" xfId="2" applyFont="1" applyBorder="1" applyAlignment="1">
      <alignment horizontal="center" vertical="center" wrapText="1"/>
    </xf>
    <xf numFmtId="3" fontId="4" fillId="0" borderId="5" xfId="3" applyNumberFormat="1" applyFont="1" applyFill="1" applyBorder="1" applyAlignment="1" applyProtection="1">
      <alignment horizontal="center" vertical="center" wrapText="1"/>
    </xf>
    <xf numFmtId="164" fontId="4" fillId="0" borderId="5" xfId="1" applyFont="1" applyBorder="1" applyAlignment="1" applyProtection="1">
      <alignment horizontal="center" vertical="center" wrapText="1"/>
    </xf>
    <xf numFmtId="164" fontId="7" fillId="0" borderId="5" xfId="4" applyFont="1" applyBorder="1" applyAlignment="1" applyProtection="1">
      <alignment horizontal="center" vertical="center" wrapText="1"/>
    </xf>
    <xf numFmtId="164" fontId="3" fillId="2" borderId="5" xfId="1" applyFont="1" applyFill="1" applyBorder="1" applyAlignment="1" applyProtection="1">
      <alignment vertical="center" wrapText="1"/>
    </xf>
    <xf numFmtId="165" fontId="3" fillId="2" borderId="5" xfId="1" applyNumberFormat="1" applyFont="1" applyFill="1" applyBorder="1" applyAlignment="1" applyProtection="1">
      <alignment vertical="center" wrapText="1"/>
    </xf>
    <xf numFmtId="0" fontId="7" fillId="0" borderId="5" xfId="2" applyFont="1" applyBorder="1" applyAlignment="1">
      <alignment horizontal="left" vertical="center" wrapText="1"/>
    </xf>
    <xf numFmtId="164" fontId="24" fillId="0" borderId="5" xfId="1" quotePrefix="1" applyFont="1" applyBorder="1" applyAlignment="1" applyProtection="1">
      <alignment horizontal="left" vertical="center" wrapText="1"/>
    </xf>
    <xf numFmtId="164" fontId="7" fillId="0" borderId="5" xfId="2" applyNumberFormat="1" applyFont="1" applyBorder="1" applyAlignment="1">
      <alignment vertical="center" wrapText="1"/>
    </xf>
    <xf numFmtId="164" fontId="24" fillId="0" borderId="5" xfId="1" applyFont="1" applyBorder="1" applyAlignment="1" applyProtection="1">
      <alignment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9" fontId="4" fillId="3" borderId="2" xfId="5" applyFont="1" applyFill="1" applyBorder="1" applyAlignment="1" applyProtection="1">
      <alignment horizontal="center" vertical="center"/>
    </xf>
    <xf numFmtId="0" fontId="6" fillId="0" borderId="5" xfId="2" applyFont="1" applyBorder="1" applyAlignment="1">
      <alignment horizontal="left" vertical="center" wrapText="1"/>
    </xf>
    <xf numFmtId="0" fontId="6" fillId="0" borderId="5" xfId="2" applyFont="1" applyBorder="1" applyAlignment="1">
      <alignment horizontal="center" vertical="center" wrapText="1"/>
    </xf>
    <xf numFmtId="10" fontId="4" fillId="0" borderId="5" xfId="3" applyNumberFormat="1" applyFont="1" applyFill="1" applyBorder="1" applyAlignment="1" applyProtection="1">
      <alignment horizontal="center" vertical="center" wrapText="1"/>
    </xf>
    <xf numFmtId="164" fontId="6" fillId="0" borderId="5" xfId="4" applyFont="1" applyBorder="1" applyAlignment="1" applyProtection="1">
      <alignment vertical="center" wrapText="1"/>
    </xf>
    <xf numFmtId="10" fontId="4" fillId="3" borderId="5" xfId="3" applyNumberFormat="1" applyFont="1" applyFill="1" applyBorder="1" applyAlignment="1" applyProtection="1">
      <alignment horizontal="center" vertical="center"/>
    </xf>
    <xf numFmtId="9" fontId="4" fillId="3" borderId="13" xfId="5" applyFont="1" applyFill="1" applyBorder="1" applyAlignment="1" applyProtection="1">
      <alignment horizontal="center" vertical="center"/>
    </xf>
    <xf numFmtId="3" fontId="7" fillId="0" borderId="0" xfId="3" applyNumberFormat="1" applyFont="1" applyBorder="1" applyAlignment="1" applyProtection="1">
      <alignment horizontal="center" vertical="center"/>
    </xf>
    <xf numFmtId="3" fontId="4" fillId="3" borderId="0" xfId="3" applyNumberFormat="1" applyFont="1" applyFill="1" applyBorder="1" applyAlignment="1" applyProtection="1">
      <alignment horizontal="center" vertical="center"/>
    </xf>
    <xf numFmtId="9" fontId="4" fillId="3" borderId="0" xfId="5" applyFont="1" applyFill="1" applyBorder="1" applyAlignment="1" applyProtection="1">
      <alignment horizontal="center" vertical="center"/>
    </xf>
    <xf numFmtId="9" fontId="4" fillId="3" borderId="15" xfId="5" applyFont="1" applyFill="1" applyBorder="1" applyAlignment="1" applyProtection="1">
      <alignment horizontal="center" vertical="center"/>
    </xf>
    <xf numFmtId="164" fontId="11" fillId="0" borderId="12" xfId="1" applyFont="1" applyBorder="1" applyAlignment="1" applyProtection="1">
      <alignment horizontal="center" vertical="center" wrapText="1"/>
    </xf>
    <xf numFmtId="3" fontId="12" fillId="0" borderId="13" xfId="3" applyNumberFormat="1" applyFont="1" applyBorder="1" applyAlignment="1" applyProtection="1">
      <alignment horizontal="center" vertical="center"/>
    </xf>
    <xf numFmtId="165" fontId="10" fillId="3" borderId="12" xfId="4" applyNumberFormat="1" applyFont="1" applyFill="1" applyBorder="1" applyAlignment="1" applyProtection="1">
      <alignment vertical="center"/>
    </xf>
    <xf numFmtId="165" fontId="10" fillId="3" borderId="12" xfId="1" applyNumberFormat="1" applyFont="1" applyFill="1" applyBorder="1" applyAlignment="1" applyProtection="1">
      <alignment horizontal="center" vertical="center" wrapText="1"/>
    </xf>
    <xf numFmtId="3" fontId="10" fillId="3" borderId="12" xfId="3" applyNumberFormat="1" applyFont="1" applyFill="1" applyBorder="1" applyAlignment="1" applyProtection="1">
      <alignment horizontal="center" vertical="center"/>
    </xf>
    <xf numFmtId="9" fontId="10" fillId="3" borderId="13" xfId="5" applyFont="1" applyFill="1" applyBorder="1" applyAlignment="1" applyProtection="1">
      <alignment horizontal="center" vertical="center"/>
    </xf>
    <xf numFmtId="165" fontId="10" fillId="3" borderId="13" xfId="4" applyNumberFormat="1" applyFont="1" applyFill="1" applyBorder="1" applyAlignment="1" applyProtection="1">
      <alignment vertical="center"/>
    </xf>
    <xf numFmtId="164" fontId="4" fillId="4" borderId="5" xfId="7" applyNumberFormat="1" applyFont="1" applyFill="1" applyBorder="1" applyAlignment="1">
      <alignment horizontal="left" vertical="center"/>
    </xf>
    <xf numFmtId="164" fontId="4" fillId="4" borderId="5" xfId="7" applyNumberFormat="1" applyFont="1" applyFill="1" applyBorder="1" applyAlignment="1">
      <alignment horizontal="left" vertical="center" wrapText="1"/>
    </xf>
    <xf numFmtId="164" fontId="30" fillId="2" borderId="5" xfId="18" applyNumberFormat="1" applyFont="1" applyFill="1" applyBorder="1" applyAlignment="1" applyProtection="1">
      <alignment horizontal="center" vertical="center"/>
    </xf>
    <xf numFmtId="164" fontId="31" fillId="12" borderId="5" xfId="18" applyNumberFormat="1" applyFont="1" applyFill="1" applyBorder="1" applyAlignment="1" applyProtection="1">
      <alignment horizontal="center" vertical="center" wrapText="1"/>
    </xf>
    <xf numFmtId="164" fontId="30" fillId="2" borderId="5" xfId="7" applyNumberFormat="1" applyFont="1" applyFill="1" applyBorder="1" applyAlignment="1">
      <alignment horizontal="center" vertical="center"/>
    </xf>
    <xf numFmtId="0" fontId="28" fillId="9" borderId="8" xfId="0" applyFont="1" applyFill="1" applyBorder="1" applyAlignment="1">
      <alignment horizontal="center" vertical="center"/>
    </xf>
    <xf numFmtId="165" fontId="10" fillId="3" borderId="5" xfId="4" applyNumberFormat="1" applyFont="1" applyFill="1" applyBorder="1" applyAlignment="1" applyProtection="1">
      <alignment horizontal="center" vertical="center"/>
    </xf>
    <xf numFmtId="165" fontId="10" fillId="3" borderId="2" xfId="1" applyNumberFormat="1" applyFont="1" applyFill="1" applyBorder="1" applyAlignment="1" applyProtection="1">
      <alignment horizontal="center" vertical="center" wrapText="1"/>
    </xf>
    <xf numFmtId="164" fontId="9" fillId="2" borderId="5" xfId="1" applyFont="1" applyFill="1" applyBorder="1" applyAlignment="1" applyProtection="1">
      <alignment horizontal="center" vertical="center" wrapText="1"/>
    </xf>
    <xf numFmtId="165" fontId="9" fillId="2" borderId="5" xfId="1" applyNumberFormat="1" applyFont="1" applyFill="1" applyBorder="1" applyAlignment="1" applyProtection="1">
      <alignment horizontal="center" vertical="center" wrapText="1"/>
    </xf>
    <xf numFmtId="164" fontId="6" fillId="0" borderId="5" xfId="1" applyFont="1" applyBorder="1" applyAlignment="1" applyProtection="1">
      <alignment horizontal="center" vertical="center" wrapText="1"/>
    </xf>
    <xf numFmtId="164" fontId="12" fillId="4" borderId="5" xfId="4" applyFont="1" applyFill="1" applyBorder="1" applyAlignment="1" applyProtection="1">
      <alignment horizontal="center" vertical="center" wrapText="1"/>
    </xf>
    <xf numFmtId="165" fontId="10" fillId="3" borderId="5" xfId="1" applyNumberFormat="1" applyFont="1" applyFill="1" applyBorder="1" applyAlignment="1" applyProtection="1">
      <alignment horizontal="center" vertical="center" wrapText="1"/>
    </xf>
    <xf numFmtId="165" fontId="10" fillId="3" borderId="13" xfId="1" applyNumberFormat="1" applyFont="1" applyFill="1" applyBorder="1" applyAlignment="1" applyProtection="1">
      <alignment horizontal="center" vertical="center" wrapText="1"/>
    </xf>
    <xf numFmtId="164" fontId="9" fillId="2" borderId="12" xfId="1" applyFont="1" applyFill="1" applyBorder="1" applyAlignment="1" applyProtection="1">
      <alignment horizontal="center" vertical="center" wrapText="1"/>
    </xf>
    <xf numFmtId="0" fontId="6" fillId="0" borderId="5" xfId="7" applyFont="1" applyBorder="1" applyAlignment="1">
      <alignment horizontal="center" vertical="center" wrapText="1"/>
    </xf>
    <xf numFmtId="164" fontId="11" fillId="0" borderId="12" xfId="1" applyFont="1" applyBorder="1" applyAlignment="1" applyProtection="1">
      <alignment horizontal="center" vertical="center" wrapText="1"/>
    </xf>
    <xf numFmtId="164" fontId="6" fillId="0" borderId="5" xfId="1" applyFont="1" applyBorder="1" applyAlignment="1" applyProtection="1">
      <alignment horizontal="left" vertical="center" wrapText="1"/>
    </xf>
    <xf numFmtId="165" fontId="10" fillId="3" borderId="3" xfId="1" applyNumberFormat="1" applyFont="1" applyFill="1" applyBorder="1" applyAlignment="1" applyProtection="1">
      <alignment horizontal="center" vertical="center" wrapText="1"/>
    </xf>
    <xf numFmtId="165" fontId="10" fillId="3" borderId="4" xfId="1" applyNumberFormat="1" applyFont="1" applyFill="1" applyBorder="1" applyAlignment="1" applyProtection="1">
      <alignment horizontal="center" vertical="center" wrapText="1"/>
    </xf>
    <xf numFmtId="9" fontId="10" fillId="3" borderId="5" xfId="5" applyFont="1" applyFill="1" applyBorder="1" applyAlignment="1" applyProtection="1">
      <alignment horizontal="center" vertical="center" wrapText="1"/>
    </xf>
    <xf numFmtId="0" fontId="19" fillId="0" borderId="5" xfId="13" applyFont="1" applyBorder="1" applyAlignment="1">
      <alignment horizontal="left" vertical="center" wrapText="1"/>
    </xf>
    <xf numFmtId="164" fontId="19" fillId="0" borderId="5" xfId="1" applyFont="1" applyBorder="1" applyAlignment="1" applyProtection="1">
      <alignment horizontal="left" vertical="center" wrapText="1"/>
    </xf>
    <xf numFmtId="165" fontId="4" fillId="3" borderId="1" xfId="4" applyNumberFormat="1" applyFont="1" applyFill="1" applyBorder="1" applyAlignment="1" applyProtection="1">
      <alignment horizontal="center" vertical="center"/>
    </xf>
    <xf numFmtId="165" fontId="4" fillId="3" borderId="1" xfId="1" applyNumberFormat="1" applyFont="1" applyFill="1" applyBorder="1" applyAlignment="1" applyProtection="1">
      <alignment horizontal="center" vertical="center" wrapText="1"/>
    </xf>
    <xf numFmtId="164" fontId="3" fillId="2" borderId="5" xfId="1" applyFont="1" applyFill="1" applyBorder="1" applyAlignment="1" applyProtection="1">
      <alignment horizontal="center" vertical="center" wrapText="1"/>
    </xf>
    <xf numFmtId="165" fontId="4" fillId="3" borderId="3" xfId="1" applyNumberFormat="1" applyFont="1" applyFill="1" applyBorder="1" applyAlignment="1" applyProtection="1">
      <alignment horizontal="center" vertical="center" wrapText="1"/>
    </xf>
    <xf numFmtId="165" fontId="4" fillId="3" borderId="4" xfId="1" applyNumberFormat="1" applyFont="1" applyFill="1" applyBorder="1" applyAlignment="1" applyProtection="1">
      <alignment horizontal="center" vertical="center" wrapText="1"/>
    </xf>
    <xf numFmtId="0" fontId="6" fillId="0" borderId="5" xfId="2" applyFont="1" applyBorder="1" applyAlignment="1">
      <alignment horizontal="left" vertical="center" wrapText="1"/>
    </xf>
    <xf numFmtId="164" fontId="6" fillId="0" borderId="5" xfId="4" applyFont="1" applyBorder="1" applyAlignment="1" applyProtection="1">
      <alignment horizontal="center" vertical="center" wrapText="1"/>
    </xf>
    <xf numFmtId="165" fontId="4" fillId="3" borderId="5" xfId="4" applyNumberFormat="1" applyFont="1" applyFill="1" applyBorder="1" applyAlignment="1" applyProtection="1">
      <alignment horizontal="center" vertical="center"/>
    </xf>
    <xf numFmtId="165" fontId="4" fillId="3" borderId="5" xfId="1" applyNumberFormat="1" applyFont="1" applyFill="1" applyBorder="1" applyAlignment="1" applyProtection="1">
      <alignment horizontal="center" vertical="center" wrapText="1"/>
    </xf>
    <xf numFmtId="0" fontId="12" fillId="0" borderId="5" xfId="0" applyFont="1" applyBorder="1" applyAlignment="1">
      <alignment horizontal="center" vertical="center" wrapText="1"/>
    </xf>
    <xf numFmtId="0" fontId="6" fillId="0" borderId="5" xfId="0" applyFont="1" applyBorder="1" applyAlignment="1">
      <alignment horizontal="left" vertical="center" wrapText="1"/>
    </xf>
    <xf numFmtId="165" fontId="4" fillId="3" borderId="2" xfId="1" applyNumberFormat="1" applyFont="1" applyFill="1" applyBorder="1" applyAlignment="1" applyProtection="1">
      <alignment horizontal="center" vertical="center" wrapText="1"/>
    </xf>
    <xf numFmtId="164" fontId="7" fillId="0" borderId="5" xfId="1" applyFont="1" applyBorder="1" applyAlignment="1" applyProtection="1">
      <alignment horizontal="center" vertical="center" wrapText="1"/>
    </xf>
    <xf numFmtId="165" fontId="3" fillId="2" borderId="5" xfId="1" applyNumberFormat="1" applyFont="1" applyFill="1" applyBorder="1" applyAlignment="1" applyProtection="1">
      <alignment horizontal="center" vertical="center" wrapText="1"/>
    </xf>
    <xf numFmtId="164" fontId="7" fillId="0" borderId="5" xfId="1" applyFont="1" applyBorder="1" applyAlignment="1" applyProtection="1">
      <alignment horizontal="left" vertical="center" wrapText="1"/>
    </xf>
    <xf numFmtId="164" fontId="24" fillId="0" borderId="5" xfId="1" applyFont="1" applyBorder="1" applyAlignment="1" applyProtection="1">
      <alignment horizontal="center" vertical="center" wrapText="1"/>
    </xf>
    <xf numFmtId="165" fontId="10" fillId="3" borderId="5" xfId="16" applyNumberFormat="1" applyFont="1" applyFill="1" applyBorder="1" applyAlignment="1" applyProtection="1">
      <alignment horizontal="center" vertical="center"/>
    </xf>
    <xf numFmtId="165" fontId="10" fillId="3" borderId="2" xfId="14" applyNumberFormat="1" applyFont="1" applyFill="1" applyBorder="1" applyAlignment="1" applyProtection="1">
      <alignment horizontal="center" vertical="center" wrapText="1"/>
    </xf>
    <xf numFmtId="164" fontId="9" fillId="2" borderId="5" xfId="14" applyFont="1" applyFill="1" applyBorder="1" applyAlignment="1" applyProtection="1">
      <alignment horizontal="center" vertical="center" wrapText="1"/>
    </xf>
    <xf numFmtId="165" fontId="9" fillId="2" borderId="5" xfId="14" applyNumberFormat="1" applyFont="1" applyFill="1" applyBorder="1" applyAlignment="1" applyProtection="1">
      <alignment horizontal="center" vertical="center" wrapText="1"/>
    </xf>
    <xf numFmtId="164" fontId="19" fillId="0" borderId="5" xfId="8" applyFont="1" applyBorder="1" applyAlignment="1" applyProtection="1">
      <alignment horizontal="left" vertical="center" wrapText="1"/>
    </xf>
    <xf numFmtId="165" fontId="10" fillId="3" borderId="5" xfId="14" applyNumberFormat="1" applyFont="1" applyFill="1" applyBorder="1" applyAlignment="1" applyProtection="1">
      <alignment horizontal="center" vertical="center" wrapText="1"/>
    </xf>
    <xf numFmtId="165" fontId="10" fillId="3" borderId="12" xfId="4" applyNumberFormat="1" applyFont="1" applyFill="1" applyBorder="1" applyAlignment="1" applyProtection="1">
      <alignment horizontal="center" vertical="center"/>
    </xf>
    <xf numFmtId="165" fontId="10" fillId="3" borderId="14" xfId="4" applyNumberFormat="1" applyFont="1" applyFill="1" applyBorder="1" applyAlignment="1" applyProtection="1">
      <alignment horizontal="center" vertical="center"/>
    </xf>
    <xf numFmtId="165" fontId="10" fillId="3" borderId="13" xfId="4" applyNumberFormat="1" applyFont="1" applyFill="1" applyBorder="1" applyAlignment="1" applyProtection="1">
      <alignment horizontal="center" vertical="center"/>
    </xf>
    <xf numFmtId="164" fontId="6" fillId="0" borderId="5" xfId="7" applyNumberFormat="1" applyFont="1" applyBorder="1" applyAlignment="1">
      <alignment horizontal="center" vertical="center" wrapText="1"/>
    </xf>
    <xf numFmtId="165" fontId="17" fillId="3" borderId="5" xfId="4" applyNumberFormat="1" applyFont="1" applyFill="1" applyBorder="1" applyAlignment="1" applyProtection="1">
      <alignment horizontal="center" vertical="center"/>
    </xf>
    <xf numFmtId="165" fontId="17" fillId="3" borderId="2" xfId="1" applyNumberFormat="1" applyFont="1" applyFill="1" applyBorder="1" applyAlignment="1" applyProtection="1">
      <alignment horizontal="center" vertical="center" wrapText="1"/>
    </xf>
    <xf numFmtId="164" fontId="15" fillId="0" borderId="5" xfId="1" applyFont="1" applyBorder="1" applyAlignment="1" applyProtection="1">
      <alignment horizontal="center" vertical="center" wrapText="1"/>
    </xf>
    <xf numFmtId="165" fontId="17" fillId="3" borderId="5" xfId="1" applyNumberFormat="1" applyFont="1" applyFill="1" applyBorder="1" applyAlignment="1" applyProtection="1">
      <alignment horizontal="center" vertical="center" wrapText="1"/>
    </xf>
    <xf numFmtId="164" fontId="16" fillId="2" borderId="5" xfId="1" applyFont="1" applyFill="1" applyBorder="1" applyAlignment="1" applyProtection="1">
      <alignment horizontal="center" vertical="center" wrapText="1"/>
    </xf>
    <xf numFmtId="49" fontId="15" fillId="0" borderId="5" xfId="1" applyNumberFormat="1" applyFont="1" applyBorder="1" applyAlignment="1" applyProtection="1">
      <alignment horizontal="center" vertical="center" wrapText="1"/>
    </xf>
    <xf numFmtId="9" fontId="4" fillId="3" borderId="13" xfId="5" applyFont="1" applyFill="1" applyBorder="1" applyAlignment="1" applyProtection="1">
      <alignment horizontal="center" vertical="center" wrapText="1"/>
    </xf>
  </cellXfs>
  <cellStyles count="19">
    <cellStyle name="Excel Built-in Normal" xfId="4" xr:uid="{03F42997-2736-44D3-99DF-77C404C9E2E8}"/>
    <cellStyle name="Excel Built-in Normal 2 3" xfId="16" xr:uid="{08332FF4-A4EC-4EF3-AC3D-2E1F7BAB5F61}"/>
    <cellStyle name="Excel Built-in Normal 9" xfId="18" xr:uid="{3D04EE39-405E-4A0A-BE66-0890A753C3E1}"/>
    <cellStyle name="Moneda" xfId="17" builtinId="4"/>
    <cellStyle name="Normal" xfId="0" builtinId="0"/>
    <cellStyle name="Normal 2" xfId="1" xr:uid="{E9C539CC-2DF7-4D3F-BEDA-105A5C70B40D}"/>
    <cellStyle name="Normal 2 2 3" xfId="8" xr:uid="{A78F065A-5E28-4FDA-B132-EE225B64F8CA}"/>
    <cellStyle name="Normal 2 3" xfId="2" xr:uid="{51375E1B-5934-4321-AF89-0AFEAE2CEE87}"/>
    <cellStyle name="Normal 2 8" xfId="7" xr:uid="{9A2FD103-4250-4012-B665-DA9B44C1B6AE}"/>
    <cellStyle name="Normal 2 9" xfId="14" xr:uid="{2452E850-DF64-4D69-AE76-646E3695B068}"/>
    <cellStyle name="Normal 6 2 2 2" xfId="13" xr:uid="{6F895988-58B4-4382-A358-539647BCD1CB}"/>
    <cellStyle name="Normal 7 2" xfId="11" xr:uid="{64DCBD56-9D7C-43DC-BA5F-9CA603438FCB}"/>
    <cellStyle name="Normal 8" xfId="15" xr:uid="{3D9C2B73-19AD-46CA-BD36-D0BE43517437}"/>
    <cellStyle name="Porcentaje" xfId="5" builtinId="5"/>
    <cellStyle name="Porcentaje 4" xfId="3" xr:uid="{9A11E690-8EEB-41F8-9050-98086E0D91E3}"/>
    <cellStyle name="Porcentaje 4 2 2 3" xfId="10" xr:uid="{B70CFC61-A95C-4556-AAF2-8CA309D12B7E}"/>
    <cellStyle name="Porcentaje 4 3 4" xfId="6" xr:uid="{ABA6B960-E0A0-482B-90B2-86D4DA308AF1}"/>
    <cellStyle name="Porcentaje 4 3 4 2 2" xfId="9" xr:uid="{DBE6ED6B-601C-49E1-90D7-1AFE324DBC7B}"/>
    <cellStyle name="Porcentaje 4 3 4 3" xfId="12" xr:uid="{D1268741-2712-45CF-845E-8045CB8BAA20}"/>
  </cellStyles>
  <dxfs count="0"/>
  <tableStyles count="0" defaultTableStyle="TableStyleMedium2" defaultPivotStyle="PivotStyleLight16"/>
  <colors>
    <mruColors>
      <color rgb="FFFFF3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241198</xdr:colOff>
      <xdr:row>29</xdr:row>
      <xdr:rowOff>161925</xdr:rowOff>
    </xdr:from>
    <xdr:to>
      <xdr:col>12</xdr:col>
      <xdr:colOff>542925</xdr:colOff>
      <xdr:row>55</xdr:row>
      <xdr:rowOff>85725</xdr:rowOff>
    </xdr:to>
    <xdr:pic>
      <xdr:nvPicPr>
        <xdr:cNvPr id="3" name="Imagen 2">
          <a:extLst>
            <a:ext uri="{FF2B5EF4-FFF2-40B4-BE49-F238E27FC236}">
              <a16:creationId xmlns:a16="http://schemas.microsoft.com/office/drawing/2014/main" id="{CEE33D77-E5AB-2947-6693-BB4B3BF38EF7}"/>
            </a:ext>
          </a:extLst>
        </xdr:cNvPr>
        <xdr:cNvPicPr>
          <a:picLocks noChangeAspect="1"/>
        </xdr:cNvPicPr>
      </xdr:nvPicPr>
      <xdr:blipFill>
        <a:blip xmlns:r="http://schemas.openxmlformats.org/officeDocument/2006/relationships" r:embed="rId1"/>
        <a:srcRect/>
        <a:stretch>
          <a:fillRect/>
        </a:stretch>
      </xdr:blipFill>
      <xdr:spPr bwMode="auto">
        <a:xfrm>
          <a:off x="6870598" y="18488025"/>
          <a:ext cx="8378927" cy="2400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PPP\PPP%20-%20Seguimiento%20Plan%20Operativo%20Anual%20(POA)\2024\Matrices%20POA%202024\Departamento%20de%20Planificaci&#243;n%20y%20Desarrollo\POA%20P&amp;D%202024.xlsx" TargetMode="External"/><Relationship Id="rId1" Type="http://schemas.openxmlformats.org/officeDocument/2006/relationships/externalLinkPath" Target="/PPP/PPP%20-%20Seguimiento%20Plan%20Operativo%20Anual%20(POA)/2024/Matrices%20POA%202024/Departamento%20de%20Planificaci&#243;n%20y%20Desarrollo/POA%20P&amp;D%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mp;D "/>
    </sheetNames>
    <sheetDataSet>
      <sheetData sheetId="0">
        <row r="16">
          <cell r="W16">
            <v>0</v>
          </cell>
        </row>
        <row r="17">
          <cell r="W17">
            <v>0</v>
          </cell>
        </row>
        <row r="18">
          <cell r="W18">
            <v>0</v>
          </cell>
        </row>
        <row r="19">
          <cell r="W19">
            <v>0</v>
          </cell>
        </row>
        <row r="20">
          <cell r="W20">
            <v>1</v>
          </cell>
        </row>
        <row r="21">
          <cell r="W21">
            <v>1</v>
          </cell>
        </row>
        <row r="22">
          <cell r="W22">
            <v>1</v>
          </cell>
        </row>
        <row r="23">
          <cell r="W23">
            <v>1</v>
          </cell>
        </row>
        <row r="24">
          <cell r="W24">
            <v>0</v>
          </cell>
        </row>
        <row r="25">
          <cell r="W25">
            <v>0</v>
          </cell>
        </row>
        <row r="26">
          <cell r="W26">
            <v>1</v>
          </cell>
        </row>
        <row r="27">
          <cell r="W27">
            <v>0</v>
          </cell>
        </row>
        <row r="28">
          <cell r="W28">
            <v>0</v>
          </cell>
        </row>
        <row r="29">
          <cell r="W29">
            <v>0</v>
          </cell>
        </row>
        <row r="30">
          <cell r="W30">
            <v>0</v>
          </cell>
        </row>
        <row r="31">
          <cell r="W31">
            <v>1</v>
          </cell>
        </row>
        <row r="32">
          <cell r="W32">
            <v>0</v>
          </cell>
        </row>
        <row r="33">
          <cell r="W33">
            <v>0</v>
          </cell>
        </row>
        <row r="34">
          <cell r="W34">
            <v>1</v>
          </cell>
        </row>
        <row r="35">
          <cell r="W35">
            <v>4</v>
          </cell>
        </row>
        <row r="36">
          <cell r="W36">
            <v>1</v>
          </cell>
        </row>
      </sheetData>
    </sheetDataSet>
  </externalBook>
</externalLink>
</file>

<file path=xl/persons/person.xml><?xml version="1.0" encoding="utf-8"?>
<personList xmlns="http://schemas.microsoft.com/office/spreadsheetml/2018/threadedcomments" xmlns:x="http://schemas.openxmlformats.org/spreadsheetml/2006/main">
  <person displayName="Albania de Jesus Diaz Lopez" id="{869260B1-7334-4014-A8BC-7280A35A0512}" userId="S-1-5-21-790138717-17851068-1999638683-220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21" dT="2023-12-26T16:18:53.93" personId="{869260B1-7334-4014-A8BC-7280A35A0512}" id="{3389A4FD-BEB6-4775-A64E-CE73A001879E}">
    <text xml:space="preserve">Verificar </text>
  </threadedComment>
  <threadedComment ref="Q22" dT="2023-12-26T16:19:07.34" personId="{869260B1-7334-4014-A8BC-7280A35A0512}" id="{4AE42849-D344-4D55-BBA6-BE03F937694D}">
    <text>Verificar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A850-F4CD-49B7-89EE-4B7F89D475BD}">
  <sheetPr codeName="Hoja2">
    <pageSetUpPr fitToPage="1"/>
  </sheetPr>
  <dimension ref="A1:AD19"/>
  <sheetViews>
    <sheetView view="pageBreakPreview" zoomScale="60" zoomScaleNormal="70" workbookViewId="0">
      <selection activeCell="B2" sqref="B2:G2"/>
    </sheetView>
  </sheetViews>
  <sheetFormatPr baseColWidth="10" defaultRowHeight="15" x14ac:dyDescent="0.25"/>
  <cols>
    <col min="2" max="4" width="35.7109375" customWidth="1"/>
    <col min="5" max="5" width="14.5703125" customWidth="1"/>
    <col min="7" max="9" width="0" hidden="1" customWidth="1"/>
    <col min="10" max="10" width="14.5703125" customWidth="1"/>
    <col min="11" max="11" width="40.7109375" customWidth="1"/>
    <col min="12" max="15" width="15.7109375" customWidth="1"/>
    <col min="16" max="16" width="25.7109375" bestFit="1" customWidth="1"/>
    <col min="17" max="17" width="14.28515625" hidden="1" customWidth="1"/>
    <col min="18" max="20" width="5.7109375" hidden="1" customWidth="1"/>
    <col min="21" max="21" width="7.42578125" hidden="1" customWidth="1"/>
    <col min="22" max="22" width="5.7109375" hidden="1" customWidth="1"/>
    <col min="23" max="23" width="6.85546875" hidden="1" customWidth="1"/>
    <col min="24" max="24" width="11.140625" hidden="1" customWidth="1"/>
    <col min="25" max="25" width="7.42578125" hidden="1" customWidth="1"/>
    <col min="26" max="26" width="7.7109375" hidden="1" customWidth="1"/>
    <col min="27" max="27" width="10.42578125" hidden="1" customWidth="1"/>
    <col min="28" max="28" width="10" hidden="1" customWidth="1"/>
    <col min="29" max="29" width="7.42578125" hidden="1" customWidth="1"/>
    <col min="30" max="30" width="4.140625" hidden="1" customWidth="1"/>
  </cols>
  <sheetData>
    <row r="1" spans="1: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1:30" ht="129.7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1: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1:30" ht="15.75" x14ac:dyDescent="0.25">
      <c r="B4" s="202" t="s">
        <v>405</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1: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1: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1: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1: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1:30" ht="15.75" customHeight="1" thickBot="1" x14ac:dyDescent="0.3">
      <c r="B9" s="210" t="s">
        <v>0</v>
      </c>
      <c r="C9" s="210" t="s">
        <v>1</v>
      </c>
      <c r="D9" s="210"/>
      <c r="E9" s="210"/>
      <c r="F9" s="211"/>
      <c r="G9" s="211"/>
      <c r="H9" s="211"/>
      <c r="I9" s="211"/>
      <c r="J9" s="210"/>
      <c r="K9" s="210" t="s">
        <v>413</v>
      </c>
      <c r="L9" s="96" t="s">
        <v>52</v>
      </c>
      <c r="M9" s="96"/>
      <c r="N9" s="96"/>
      <c r="O9" s="96"/>
      <c r="P9" s="210" t="s">
        <v>422</v>
      </c>
      <c r="Q9" s="214" t="s">
        <v>320</v>
      </c>
      <c r="R9" s="208" t="s">
        <v>53</v>
      </c>
      <c r="S9" s="208"/>
      <c r="T9" s="208"/>
      <c r="U9" s="208"/>
      <c r="V9" s="208" t="s">
        <v>54</v>
      </c>
      <c r="W9" s="208"/>
      <c r="X9" s="208"/>
      <c r="Y9" s="208"/>
      <c r="Z9" s="208" t="s">
        <v>55</v>
      </c>
      <c r="AA9" s="208"/>
      <c r="AB9" s="208"/>
      <c r="AC9" s="208"/>
      <c r="AD9" s="209" t="s">
        <v>184</v>
      </c>
    </row>
    <row r="10" spans="1:30" ht="26.25"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0"/>
      <c r="Q10" s="214"/>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1:30" ht="84.95" customHeight="1" thickBot="1" x14ac:dyDescent="0.3">
      <c r="B11" s="212" t="s">
        <v>91</v>
      </c>
      <c r="C11" s="213" t="s">
        <v>92</v>
      </c>
      <c r="D11" s="35" t="s">
        <v>93</v>
      </c>
      <c r="E11" s="36" t="s">
        <v>46</v>
      </c>
      <c r="F11" s="37">
        <v>1</v>
      </c>
      <c r="G11" s="37">
        <v>1</v>
      </c>
      <c r="H11" s="37">
        <v>1</v>
      </c>
      <c r="I11" s="37">
        <v>1</v>
      </c>
      <c r="J11" s="36" t="s">
        <v>10</v>
      </c>
      <c r="K11" s="97" t="s">
        <v>436</v>
      </c>
      <c r="L11" s="38">
        <v>1</v>
      </c>
      <c r="M11" s="38">
        <v>1</v>
      </c>
      <c r="N11" s="38">
        <v>1</v>
      </c>
      <c r="O11" s="39">
        <f>+IF($E11="Porcentaje",IF(AND(L11&lt;&gt;"",M11="",N11=""),L11,IF(AND(L11&lt;&gt;"",M11&lt;&gt;"",N11=""),M11,IF(AND(L11&lt;&gt;"",M11&lt;&gt;"",N11&lt;&gt;""),N11,0))),SUM(L11:N11))</f>
        <v>1</v>
      </c>
      <c r="P11" s="40" t="s">
        <v>433</v>
      </c>
      <c r="Q11" s="39">
        <f>+O11/F11</f>
        <v>1</v>
      </c>
      <c r="R11" s="38">
        <v>0</v>
      </c>
      <c r="S11" s="38">
        <v>0</v>
      </c>
      <c r="T11" s="38">
        <v>0</v>
      </c>
      <c r="U11" s="39">
        <f>+IF($E11="Porcentaje",IF(AND(R11&lt;&gt;"",S11="",T11=""),R11,IF(AND(R11&lt;&gt;"",S11&lt;&gt;"",T11=""),S11,IF(AND(R11&lt;&gt;"",S11&lt;&gt;"",T11&lt;&gt;""),T11,0))),SUM(R11:T11))</f>
        <v>0</v>
      </c>
      <c r="V11" s="38">
        <v>0</v>
      </c>
      <c r="W11" s="38">
        <v>0</v>
      </c>
      <c r="X11" s="38">
        <v>0</v>
      </c>
      <c r="Y11" s="39">
        <f>+IF($E11="Porcentaje",IF(AND(V11&lt;&gt;"",W11="",X11=""),V11,IF(AND(V11&lt;&gt;"",W11&lt;&gt;"",X11=""),W11,IF(AND(V11&lt;&gt;"",W11&lt;&gt;"",X11&lt;&gt;""),X11,0))),SUM(V11:X11))</f>
        <v>0</v>
      </c>
      <c r="Z11" s="38">
        <v>0</v>
      </c>
      <c r="AA11" s="38">
        <v>0</v>
      </c>
      <c r="AB11" s="38">
        <v>0</v>
      </c>
      <c r="AC11" s="39">
        <f>+IF($E11="Porcentaje",IF(AND(Z11&lt;&gt;"",AA11="",AB11=""),Z11,IF(AND(Z11&lt;&gt;"",AA11&lt;&gt;"",AB11=""),AA11,IF(AND(Z11&lt;&gt;"",AA11&lt;&gt;"",AB11&lt;&gt;""),AB11,0))),SUM(Z11:AB11))</f>
        <v>0</v>
      </c>
      <c r="AD11" s="32"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1:30" ht="84.95" customHeight="1" thickBot="1" x14ac:dyDescent="0.3">
      <c r="B12" s="212"/>
      <c r="C12" s="213"/>
      <c r="D12" s="35" t="s">
        <v>94</v>
      </c>
      <c r="E12" s="36" t="s">
        <v>46</v>
      </c>
      <c r="F12" s="37">
        <v>1</v>
      </c>
      <c r="G12" s="37">
        <v>1</v>
      </c>
      <c r="H12" s="37">
        <v>1</v>
      </c>
      <c r="I12" s="37">
        <v>1</v>
      </c>
      <c r="J12" s="36" t="s">
        <v>10</v>
      </c>
      <c r="K12" s="97" t="s">
        <v>438</v>
      </c>
      <c r="L12" s="38">
        <v>1</v>
      </c>
      <c r="M12" s="38">
        <v>1</v>
      </c>
      <c r="N12" s="38">
        <v>1</v>
      </c>
      <c r="O12" s="39">
        <f>+IF($E12="Porcentaje",IF(AND(L12&lt;&gt;"",M12="",N12=""),L12,IF(AND(L12&lt;&gt;"",M12&lt;&gt;"",N12=""),M12,IF(AND(L12&lt;&gt;"",M12&lt;&gt;"",N12&lt;&gt;""),N12,0))),SUM(L12:N12))</f>
        <v>1</v>
      </c>
      <c r="P12" s="40" t="s">
        <v>434</v>
      </c>
      <c r="Q12" s="39">
        <f>+O12/F12</f>
        <v>1</v>
      </c>
      <c r="R12" s="38">
        <v>0</v>
      </c>
      <c r="S12" s="38">
        <v>0</v>
      </c>
      <c r="T12" s="38">
        <v>0</v>
      </c>
      <c r="U12" s="39">
        <f>+IF($E12="Porcentaje",IF(AND(R12&lt;&gt;"",S12="",T12=""),R12,IF(AND(R12&lt;&gt;"",S12&lt;&gt;"",T12=""),S12,IF(AND(R12&lt;&gt;"",S12&lt;&gt;"",T12&lt;&gt;""),T12,0))),SUM(R12:T12))</f>
        <v>0</v>
      </c>
      <c r="V12" s="38">
        <v>0</v>
      </c>
      <c r="W12" s="38">
        <v>0</v>
      </c>
      <c r="X12" s="38">
        <v>0</v>
      </c>
      <c r="Y12" s="39">
        <f>+IF($E12="Porcentaje",IF(AND(V12&lt;&gt;"",W12="",X12=""),V12,IF(AND(V12&lt;&gt;"",W12&lt;&gt;"",X12=""),W12,IF(AND(V12&lt;&gt;"",W12&lt;&gt;"",X12&lt;&gt;""),X12,0))),SUM(V12:X12))</f>
        <v>0</v>
      </c>
      <c r="Z12" s="38">
        <v>0</v>
      </c>
      <c r="AA12" s="38">
        <v>0</v>
      </c>
      <c r="AB12" s="38">
        <v>0</v>
      </c>
      <c r="AC12" s="39">
        <f>+IF($E12="Porcentaje",IF(AND(Z12&lt;&gt;"",AA12="",AB12=""),Z12,IF(AND(Z12&lt;&gt;"",AA12&lt;&gt;"",AB12=""),AA12,IF(AND(Z12&lt;&gt;"",AA12&lt;&gt;"",AB12&lt;&gt;""),AB12,0))),SUM(Z12:AB12))</f>
        <v>0</v>
      </c>
      <c r="AD12" s="32"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1:30" ht="84.95" customHeight="1" thickBot="1" x14ac:dyDescent="0.3">
      <c r="B13" s="27" t="s">
        <v>95</v>
      </c>
      <c r="C13" s="40" t="s">
        <v>96</v>
      </c>
      <c r="D13" s="40" t="s">
        <v>97</v>
      </c>
      <c r="E13" s="36" t="s">
        <v>46</v>
      </c>
      <c r="F13" s="37">
        <v>0.25</v>
      </c>
      <c r="G13" s="37">
        <v>0.5</v>
      </c>
      <c r="H13" s="37">
        <v>0.75</v>
      </c>
      <c r="I13" s="37">
        <v>1</v>
      </c>
      <c r="J13" s="36" t="s">
        <v>10</v>
      </c>
      <c r="K13" s="27" t="s">
        <v>437</v>
      </c>
      <c r="L13" s="38">
        <v>8.3500000000000005E-2</v>
      </c>
      <c r="M13" s="38">
        <v>8.3500000000000005E-2</v>
      </c>
      <c r="N13" s="38">
        <v>8.3500000000000005E-2</v>
      </c>
      <c r="O13" s="39">
        <f>+SUM(L13:N13)</f>
        <v>0.2505</v>
      </c>
      <c r="P13" s="40" t="s">
        <v>435</v>
      </c>
      <c r="Q13" s="39">
        <f>+O13/F13</f>
        <v>1.002</v>
      </c>
      <c r="R13" s="38">
        <v>0</v>
      </c>
      <c r="S13" s="38">
        <v>0</v>
      </c>
      <c r="T13" s="38">
        <v>0</v>
      </c>
      <c r="U13" s="39">
        <f>+O13+(SUM(R13:T13))</f>
        <v>0.2505</v>
      </c>
      <c r="V13" s="38">
        <v>0</v>
      </c>
      <c r="W13" s="38">
        <v>0</v>
      </c>
      <c r="X13" s="38">
        <v>0</v>
      </c>
      <c r="Y13" s="39">
        <f>+U13+(SUM(V13:X13))</f>
        <v>0.2505</v>
      </c>
      <c r="Z13" s="38">
        <v>0</v>
      </c>
      <c r="AA13" s="38">
        <v>0</v>
      </c>
      <c r="AB13" s="38">
        <v>0</v>
      </c>
      <c r="AC13" s="39">
        <f>+Y13+(SUM(Z13:AB13))</f>
        <v>0.2505</v>
      </c>
      <c r="AD13" s="32">
        <f>+AC13</f>
        <v>0.2505</v>
      </c>
    </row>
    <row r="16" spans="1:30" ht="18.75" hidden="1" x14ac:dyDescent="0.25">
      <c r="A16" s="12" t="s">
        <v>324</v>
      </c>
      <c r="B16" s="12" t="s">
        <v>326</v>
      </c>
      <c r="C16" s="12" t="s">
        <v>327</v>
      </c>
    </row>
    <row r="17" spans="1:3" ht="47.25" hidden="1" x14ac:dyDescent="0.25">
      <c r="A17" s="13" t="s">
        <v>334</v>
      </c>
      <c r="B17" s="13" t="s">
        <v>321</v>
      </c>
      <c r="C17" s="10">
        <f>+SUM(Q11:Q12)/2</f>
        <v>1</v>
      </c>
    </row>
    <row r="18" spans="1:3" ht="78.75" hidden="1" x14ac:dyDescent="0.25">
      <c r="A18" s="14" t="s">
        <v>334</v>
      </c>
      <c r="B18" s="14" t="s">
        <v>95</v>
      </c>
      <c r="C18" s="11">
        <f>+Q13</f>
        <v>1.002</v>
      </c>
    </row>
    <row r="19" spans="1:3" ht="19.5" hidden="1" thickBot="1" x14ac:dyDescent="0.3">
      <c r="A19" s="207" t="s">
        <v>328</v>
      </c>
      <c r="B19" s="207"/>
      <c r="C19" s="15">
        <f>+ (C17+C18)/2</f>
        <v>1.0009999999999999</v>
      </c>
    </row>
  </sheetData>
  <mergeCells count="20">
    <mergeCell ref="A19:B19"/>
    <mergeCell ref="Z9:AC9"/>
    <mergeCell ref="AD9:AD10"/>
    <mergeCell ref="B9:B10"/>
    <mergeCell ref="C9:J9"/>
    <mergeCell ref="B11:B12"/>
    <mergeCell ref="C11:C12"/>
    <mergeCell ref="R9:U9"/>
    <mergeCell ref="V9:Y9"/>
    <mergeCell ref="Q9:Q10"/>
    <mergeCell ref="P9:P10"/>
    <mergeCell ref="K9:K10"/>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J11:J13" xr:uid="{9AEDF8E8-EBAA-4E31-A160-750B5A221EF0}">
      <formula1>"A,B,C"</formula1>
    </dataValidation>
    <dataValidation type="list" allowBlank="1" showInputMessage="1" showErrorMessage="1" sqref="E11:E13" xr:uid="{1C0E271E-FE87-4659-A04B-EEFE5E004560}">
      <formula1>"Unidad,Porcentaje,Monetario"</formula1>
    </dataValidation>
  </dataValidations>
  <pageMargins left="0.7" right="0.7" top="0.75" bottom="0.75" header="0.3" footer="0.3"/>
  <pageSetup scale="4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8FD0-D670-4438-B35E-E2C179A409AB}">
  <sheetPr codeName="Hoja1">
    <pageSetUpPr fitToPage="1"/>
  </sheetPr>
  <dimension ref="A1:AD29"/>
  <sheetViews>
    <sheetView view="pageBreakPreview" zoomScale="50" zoomScaleNormal="60" zoomScaleSheetLayoutView="50" workbookViewId="0">
      <selection activeCell="B2" sqref="B2:G2"/>
    </sheetView>
  </sheetViews>
  <sheetFormatPr baseColWidth="10" defaultRowHeight="15" x14ac:dyDescent="0.25"/>
  <cols>
    <col min="1" max="1" width="18.7109375" bestFit="1" customWidth="1"/>
    <col min="2" max="2" width="35.7109375" customWidth="1"/>
    <col min="3" max="3" width="30.7109375" customWidth="1"/>
    <col min="4" max="4" width="35.7109375" customWidth="1"/>
    <col min="5" max="5" width="16.28515625" customWidth="1"/>
    <col min="6" max="6" width="14.42578125" customWidth="1"/>
    <col min="7" max="8" width="6.7109375" hidden="1" customWidth="1"/>
    <col min="9" max="9" width="7" hidden="1" customWidth="1"/>
    <col min="10" max="10" width="90.7109375" customWidth="1"/>
    <col min="11" max="11" width="15.7109375" customWidth="1"/>
    <col min="12" max="15" width="14.7109375" customWidth="1"/>
    <col min="16" max="16" width="38.7109375" bestFit="1" customWidth="1"/>
    <col min="17" max="17" width="12.7109375" style="6" hidden="1" customWidth="1"/>
    <col min="18" max="18" width="5.42578125" hidden="1" customWidth="1"/>
    <col min="19" max="19" width="6.85546875" hidden="1" customWidth="1"/>
    <col min="20" max="20" width="6" hidden="1" customWidth="1"/>
    <col min="21" max="21" width="8.5703125" hidden="1" customWidth="1"/>
    <col min="22" max="22" width="5.85546875" hidden="1" customWidth="1"/>
    <col min="23" max="23" width="7.42578125" hidden="1" customWidth="1"/>
    <col min="24" max="24" width="11.7109375" hidden="1" customWidth="1"/>
    <col min="25" max="25" width="8.5703125" hidden="1" customWidth="1"/>
    <col min="26" max="26" width="8.85546875" hidden="1" customWidth="1"/>
    <col min="27" max="27" width="11.7109375" hidden="1" customWidth="1"/>
    <col min="28" max="28" width="10.85546875" hidden="1" customWidth="1"/>
    <col min="29" max="29" width="8.5703125" hidden="1" customWidth="1"/>
    <col min="30" max="30" width="6.5703125" hidden="1" customWidth="1"/>
    <col min="31" max="31" width="27.28515625" bestFit="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01.2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400</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6.5" customHeight="1" thickBot="1" x14ac:dyDescent="0.3">
      <c r="B9" s="210" t="s">
        <v>0</v>
      </c>
      <c r="C9" s="90" t="s">
        <v>1</v>
      </c>
      <c r="D9" s="90"/>
      <c r="E9" s="90"/>
      <c r="F9" s="91"/>
      <c r="G9" s="91"/>
      <c r="H9" s="91"/>
      <c r="I9" s="91"/>
      <c r="J9" s="210" t="s">
        <v>413</v>
      </c>
      <c r="K9" s="90"/>
      <c r="L9" s="232" t="s">
        <v>52</v>
      </c>
      <c r="M9" s="232"/>
      <c r="N9" s="232"/>
      <c r="O9" s="232"/>
      <c r="P9" s="210" t="s">
        <v>422</v>
      </c>
      <c r="Q9" s="257" t="s">
        <v>320</v>
      </c>
      <c r="R9" s="232" t="s">
        <v>53</v>
      </c>
      <c r="S9" s="232"/>
      <c r="T9" s="232"/>
      <c r="U9" s="232"/>
      <c r="V9" s="232" t="s">
        <v>54</v>
      </c>
      <c r="W9" s="232"/>
      <c r="X9" s="232"/>
      <c r="Y9" s="232"/>
      <c r="Z9" s="232" t="s">
        <v>55</v>
      </c>
      <c r="AA9" s="232"/>
      <c r="AB9" s="232"/>
      <c r="AC9" s="232"/>
      <c r="AD9" s="209" t="s">
        <v>184</v>
      </c>
    </row>
    <row r="10" spans="2:30" ht="32.25" thickBot="1" x14ac:dyDescent="0.3">
      <c r="B10" s="210"/>
      <c r="C10" s="22" t="s">
        <v>2</v>
      </c>
      <c r="D10" s="22" t="s">
        <v>3</v>
      </c>
      <c r="E10" s="22" t="s">
        <v>4</v>
      </c>
      <c r="F10" s="23" t="s">
        <v>403</v>
      </c>
      <c r="G10" s="23" t="s">
        <v>317</v>
      </c>
      <c r="H10" s="23" t="s">
        <v>318</v>
      </c>
      <c r="I10" s="23" t="s">
        <v>319</v>
      </c>
      <c r="J10" s="210"/>
      <c r="K10" s="22" t="s">
        <v>5</v>
      </c>
      <c r="L10" s="24" t="s">
        <v>56</v>
      </c>
      <c r="M10" s="24" t="s">
        <v>57</v>
      </c>
      <c r="N10" s="24" t="s">
        <v>58</v>
      </c>
      <c r="O10" s="24" t="s">
        <v>59</v>
      </c>
      <c r="P10" s="210"/>
      <c r="Q10" s="257"/>
      <c r="R10" s="25" t="s">
        <v>60</v>
      </c>
      <c r="S10" s="25" t="s">
        <v>61</v>
      </c>
      <c r="T10" s="25" t="s">
        <v>62</v>
      </c>
      <c r="U10" s="24" t="s">
        <v>63</v>
      </c>
      <c r="V10" s="25" t="s">
        <v>64</v>
      </c>
      <c r="W10" s="25" t="s">
        <v>65</v>
      </c>
      <c r="X10" s="25" t="s">
        <v>66</v>
      </c>
      <c r="Y10" s="24" t="s">
        <v>67</v>
      </c>
      <c r="Z10" s="25" t="s">
        <v>68</v>
      </c>
      <c r="AA10" s="25" t="s">
        <v>69</v>
      </c>
      <c r="AB10" s="25" t="s">
        <v>70</v>
      </c>
      <c r="AC10" s="24" t="s">
        <v>71</v>
      </c>
      <c r="AD10" s="209"/>
    </row>
    <row r="11" spans="2:30" ht="120" customHeight="1" thickBot="1" x14ac:dyDescent="0.3">
      <c r="B11" s="212" t="s">
        <v>72</v>
      </c>
      <c r="C11" s="27" t="s">
        <v>73</v>
      </c>
      <c r="D11" s="26" t="s">
        <v>74</v>
      </c>
      <c r="E11" s="26" t="s">
        <v>9</v>
      </c>
      <c r="F11" s="28">
        <v>0</v>
      </c>
      <c r="G11" s="28">
        <v>0</v>
      </c>
      <c r="H11" s="28">
        <v>6</v>
      </c>
      <c r="I11" s="28">
        <v>0</v>
      </c>
      <c r="J11" s="27" t="s">
        <v>432</v>
      </c>
      <c r="K11" s="29" t="s">
        <v>10</v>
      </c>
      <c r="L11" s="30">
        <v>0</v>
      </c>
      <c r="M11" s="30">
        <v>0</v>
      </c>
      <c r="N11" s="30">
        <v>0</v>
      </c>
      <c r="O11" s="31">
        <f>+IF($E12="Porcentaje",IF(AND(L11&lt;&gt;"",M11="",N11=""),L11,IF(AND(L11&lt;&gt;"",M11&lt;&gt;"",N11=""),M11,IF(AND(L11&lt;&gt;"",M11&lt;&gt;"",N11&lt;&gt;""),N11,0))),SUM(L11:N11))</f>
        <v>0</v>
      </c>
      <c r="P11" s="27" t="s">
        <v>423</v>
      </c>
      <c r="Q11" s="190" t="e">
        <f>+IF(O11/F11=0, "- ", O11/F11)</f>
        <v>#DIV/0!</v>
      </c>
      <c r="R11" s="30">
        <v>0</v>
      </c>
      <c r="S11" s="30">
        <v>0</v>
      </c>
      <c r="T11" s="30">
        <v>0</v>
      </c>
      <c r="U11" s="31">
        <f t="shared" ref="U11:U19" si="0">+IF($E12="Porcentaje",IF(AND(R11&lt;&gt;"",S11="",T11=""),R11,IF(AND(R11&lt;&gt;"",S11&lt;&gt;"",T11=""),S11,IF(AND(R11&lt;&gt;"",S11&lt;&gt;"",T11&lt;&gt;""),T11,0))),SUM(R11:T11))</f>
        <v>0</v>
      </c>
      <c r="V11" s="30">
        <v>0</v>
      </c>
      <c r="W11" s="30">
        <v>0</v>
      </c>
      <c r="X11" s="30">
        <v>0</v>
      </c>
      <c r="Y11" s="31">
        <f t="shared" ref="Y11:Y19" si="1">+IF($E12="Porcentaje",IF(AND(V11&lt;&gt;"",W11="",X11=""),V11,IF(AND(V11&lt;&gt;"",W11&lt;&gt;"",X11=""),W11,IF(AND(V11&lt;&gt;"",W11&lt;&gt;"",X11&lt;&gt;""),X11,0))),SUM(V11:X11))</f>
        <v>0</v>
      </c>
      <c r="Z11" s="30">
        <v>0</v>
      </c>
      <c r="AA11" s="30">
        <v>0</v>
      </c>
      <c r="AB11" s="30">
        <v>0</v>
      </c>
      <c r="AC11" s="31">
        <f t="shared" ref="AC11:AC19" si="2">+IF($E12="Porcentaje",IF(AND(Z11&lt;&gt;"",AA11="",AB11=""),Z11,IF(AND(Z11&lt;&gt;"",AA11&lt;&gt;"",AB11=""),AA11,IF(AND(Z11&lt;&gt;"",AA11&lt;&gt;"",AB11&lt;&gt;""),AB11,0))),SUM(Z11:AB11))</f>
        <v>0</v>
      </c>
      <c r="AD11" s="20"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120" customHeight="1" x14ac:dyDescent="0.25">
      <c r="B12" s="212"/>
      <c r="C12" s="27" t="s">
        <v>73</v>
      </c>
      <c r="D12" s="26" t="s">
        <v>75</v>
      </c>
      <c r="E12" s="26" t="s">
        <v>9</v>
      </c>
      <c r="F12" s="28">
        <v>1</v>
      </c>
      <c r="G12" s="28">
        <v>1</v>
      </c>
      <c r="H12" s="28">
        <v>0</v>
      </c>
      <c r="I12" s="28">
        <v>1</v>
      </c>
      <c r="J12" s="27" t="s">
        <v>414</v>
      </c>
      <c r="K12" s="29" t="s">
        <v>10</v>
      </c>
      <c r="L12" s="30">
        <v>0</v>
      </c>
      <c r="M12" s="30">
        <v>1</v>
      </c>
      <c r="N12" s="30">
        <v>0</v>
      </c>
      <c r="O12" s="31">
        <f>+IF($E13="Porcentaje",IF(AND(L12&lt;&gt;"",M12="",N12=""),L12,IF(AND(L12&lt;&gt;"",M12&lt;&gt;"",N12=""),M12,IF(AND(L12&lt;&gt;"",M12&lt;&gt;"",N12&lt;&gt;""),N12,0))),SUM(L12:N12))</f>
        <v>1</v>
      </c>
      <c r="P12" s="27" t="s">
        <v>424</v>
      </c>
      <c r="Q12" s="194">
        <f>+IF(O12/F12=0, "- ", O12/F12)</f>
        <v>1</v>
      </c>
      <c r="R12" s="92">
        <v>0</v>
      </c>
      <c r="S12" s="92">
        <v>0</v>
      </c>
      <c r="T12" s="92">
        <v>0</v>
      </c>
      <c r="U12" s="93">
        <f t="shared" si="0"/>
        <v>0</v>
      </c>
      <c r="V12" s="92">
        <v>0</v>
      </c>
      <c r="W12" s="92">
        <v>0</v>
      </c>
      <c r="X12" s="92">
        <v>0</v>
      </c>
      <c r="Y12" s="93">
        <f t="shared" si="1"/>
        <v>0</v>
      </c>
      <c r="Z12" s="92">
        <v>0</v>
      </c>
      <c r="AA12" s="92">
        <v>0</v>
      </c>
      <c r="AB12" s="92">
        <v>0</v>
      </c>
      <c r="AC12" s="93">
        <f t="shared" si="2"/>
        <v>0</v>
      </c>
      <c r="AD12" s="94"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120" customHeight="1" x14ac:dyDescent="0.25">
      <c r="B13" s="212"/>
      <c r="C13" s="27" t="s">
        <v>73</v>
      </c>
      <c r="D13" s="26" t="s">
        <v>76</v>
      </c>
      <c r="E13" s="26" t="s">
        <v>9</v>
      </c>
      <c r="F13" s="28">
        <v>1</v>
      </c>
      <c r="G13" s="28">
        <v>1</v>
      </c>
      <c r="H13" s="28">
        <v>1</v>
      </c>
      <c r="I13" s="28">
        <v>1</v>
      </c>
      <c r="J13" s="27" t="s">
        <v>415</v>
      </c>
      <c r="K13" s="29" t="s">
        <v>10</v>
      </c>
      <c r="L13" s="30">
        <v>0</v>
      </c>
      <c r="M13" s="30">
        <v>0</v>
      </c>
      <c r="N13" s="30">
        <v>1</v>
      </c>
      <c r="O13" s="31">
        <f>+IF($E14="Porcentaje",IF(AND(L13&lt;&gt;"",M13="",N13=""),L13,IF(AND(L13&lt;&gt;"",M13&lt;&gt;"",N13=""),M13,IF(AND(L13&lt;&gt;"",M13&lt;&gt;"",N13&lt;&gt;""),N13,0))),SUM(L13:N13))</f>
        <v>1</v>
      </c>
      <c r="P13" s="27" t="s">
        <v>425</v>
      </c>
      <c r="Q13" s="193">
        <f>+IF(O13/F13=0, "- ", O13/F13)</f>
        <v>1</v>
      </c>
      <c r="R13" s="191">
        <v>0</v>
      </c>
      <c r="S13" s="191">
        <v>0</v>
      </c>
      <c r="T13" s="191">
        <v>0</v>
      </c>
      <c r="U13" s="192">
        <f t="shared" si="0"/>
        <v>0</v>
      </c>
      <c r="V13" s="191">
        <v>0</v>
      </c>
      <c r="W13" s="191">
        <v>0</v>
      </c>
      <c r="X13" s="191">
        <v>0</v>
      </c>
      <c r="Y13" s="192">
        <f t="shared" si="1"/>
        <v>0</v>
      </c>
      <c r="Z13" s="191">
        <v>0</v>
      </c>
      <c r="AA13" s="191">
        <v>0</v>
      </c>
      <c r="AB13" s="191">
        <v>0</v>
      </c>
      <c r="AC13" s="192">
        <f t="shared" si="2"/>
        <v>0</v>
      </c>
      <c r="AD13" s="192"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120" customHeight="1" x14ac:dyDescent="0.25">
      <c r="B14" s="212" t="s">
        <v>77</v>
      </c>
      <c r="C14" s="26" t="s">
        <v>78</v>
      </c>
      <c r="D14" s="26" t="s">
        <v>79</v>
      </c>
      <c r="E14" s="26" t="s">
        <v>9</v>
      </c>
      <c r="F14" s="28">
        <v>0</v>
      </c>
      <c r="G14" s="28">
        <v>3</v>
      </c>
      <c r="H14" s="28">
        <v>2</v>
      </c>
      <c r="I14" s="28">
        <v>0</v>
      </c>
      <c r="J14" s="27" t="s">
        <v>416</v>
      </c>
      <c r="K14" s="29" t="s">
        <v>10</v>
      </c>
      <c r="L14" s="30">
        <v>0</v>
      </c>
      <c r="M14" s="30">
        <v>0</v>
      </c>
      <c r="N14" s="30">
        <v>5</v>
      </c>
      <c r="O14" s="31">
        <f t="shared" ref="O14:O19" si="3">+IF($E15="Porcentaje",IF(AND(L14&lt;&gt;"",M14="",N14=""),L14,IF(AND(L14&lt;&gt;"",M14&lt;&gt;"",N14=""),M14,IF(AND(L14&lt;&gt;"",M14&lt;&gt;"",N14&lt;&gt;""),N14,0))),SUM(L14:N14))</f>
        <v>5</v>
      </c>
      <c r="P14" s="27" t="s">
        <v>426</v>
      </c>
      <c r="Q14" s="193" t="str">
        <f>+IFERROR(#REF!/F14, "- " )</f>
        <v xml:space="preserve">- </v>
      </c>
      <c r="R14" s="191">
        <v>0</v>
      </c>
      <c r="S14" s="191">
        <v>0</v>
      </c>
      <c r="T14" s="191">
        <v>0</v>
      </c>
      <c r="U14" s="192">
        <f t="shared" si="0"/>
        <v>0</v>
      </c>
      <c r="V14" s="191">
        <v>0</v>
      </c>
      <c r="W14" s="191">
        <v>0</v>
      </c>
      <c r="X14" s="191">
        <v>0</v>
      </c>
      <c r="Y14" s="192">
        <f t="shared" si="1"/>
        <v>0</v>
      </c>
      <c r="Z14" s="191">
        <v>0</v>
      </c>
      <c r="AA14" s="191">
        <v>0</v>
      </c>
      <c r="AB14" s="191">
        <v>0</v>
      </c>
      <c r="AC14" s="192">
        <f t="shared" si="2"/>
        <v>0</v>
      </c>
      <c r="AD14" s="192" t="str">
        <f>+IFERROR(IF(#REF!="Porcentaje",IF(AND(COUNT(L14:N14)&gt;=0,COUNT(R14:T14)=0,COUNT(V14:X14)=0,COUNT(Z14:AB14)=0),#REF!,IF(AND(COUNT(L14:N14)&gt;=1,COUNT(R14:T14)&gt;=1,COUNT(V14:X14)=0,COUNT(Z14:AB14)=0),U14,IF(AND(COUNT(L14:N14)&gt;=1,COUNT(R14:T14)&gt;=1,COUNT(V14:X14)&gt;=1,COUNT(Z14:AB14)=0),Y14,IF(AND(COUNT(L14:N14)&gt;=1,COUNT(R14:T14)&gt;=1,COUNT(V14:X14)&gt;=1,COUNT(Z14:AB14)&gt;=1),AC14,"-")))),SUM(#REF!,U14,Y14,AC14)),"-")</f>
        <v>-</v>
      </c>
    </row>
    <row r="15" spans="2:30" ht="120" customHeight="1" x14ac:dyDescent="0.25">
      <c r="B15" s="212"/>
      <c r="C15" s="26" t="s">
        <v>80</v>
      </c>
      <c r="D15" s="26" t="s">
        <v>81</v>
      </c>
      <c r="E15" s="26" t="s">
        <v>9</v>
      </c>
      <c r="F15" s="28">
        <v>0</v>
      </c>
      <c r="G15" s="28">
        <v>1</v>
      </c>
      <c r="H15" s="28">
        <v>0</v>
      </c>
      <c r="I15" s="28">
        <v>0</v>
      </c>
      <c r="J15" s="27" t="s">
        <v>417</v>
      </c>
      <c r="K15" s="29" t="s">
        <v>10</v>
      </c>
      <c r="L15" s="30">
        <v>0</v>
      </c>
      <c r="M15" s="30">
        <v>0</v>
      </c>
      <c r="N15" s="30">
        <v>0</v>
      </c>
      <c r="O15" s="31">
        <f t="shared" si="3"/>
        <v>0</v>
      </c>
      <c r="P15" s="27" t="s">
        <v>427</v>
      </c>
      <c r="Q15" s="193" t="str">
        <f>+IFERROR(#REF!/F15, "- " )</f>
        <v xml:space="preserve">- </v>
      </c>
      <c r="R15" s="191">
        <v>0</v>
      </c>
      <c r="S15" s="191">
        <v>0</v>
      </c>
      <c r="T15" s="191">
        <v>0</v>
      </c>
      <c r="U15" s="192">
        <f t="shared" si="0"/>
        <v>0</v>
      </c>
      <c r="V15" s="191">
        <v>0</v>
      </c>
      <c r="W15" s="191">
        <v>0</v>
      </c>
      <c r="X15" s="191">
        <v>0</v>
      </c>
      <c r="Y15" s="192">
        <f t="shared" si="1"/>
        <v>0</v>
      </c>
      <c r="Z15" s="191">
        <v>0</v>
      </c>
      <c r="AA15" s="191">
        <v>0</v>
      </c>
      <c r="AB15" s="191">
        <v>0</v>
      </c>
      <c r="AC15" s="192">
        <f t="shared" si="2"/>
        <v>0</v>
      </c>
      <c r="AD15" s="192" t="str">
        <f>+IFERROR(IF(#REF!="Porcentaje",IF(AND(COUNT(L15:N15)&gt;=0,COUNT(R15:T15)=0,COUNT(V15:X15)=0,COUNT(Z15:AB15)=0),#REF!,IF(AND(COUNT(L15:N15)&gt;=1,COUNT(R15:T15)&gt;=1,COUNT(V15:X15)=0,COUNT(Z15:AB15)=0),U15,IF(AND(COUNT(L15:N15)&gt;=1,COUNT(R15:T15)&gt;=1,COUNT(V15:X15)&gt;=1,COUNT(Z15:AB15)=0),Y15,IF(AND(COUNT(L15:N15)&gt;=1,COUNT(R15:T15)&gt;=1,COUNT(V15:X15)&gt;=1,COUNT(Z15:AB15)&gt;=1),AC15,"-")))),SUM(#REF!,U15,Y15,AC15)),"-")</f>
        <v>-</v>
      </c>
    </row>
    <row r="16" spans="2:30" ht="120" customHeight="1" x14ac:dyDescent="0.25">
      <c r="B16" s="27" t="s">
        <v>82</v>
      </c>
      <c r="C16" s="26" t="s">
        <v>83</v>
      </c>
      <c r="D16" s="26" t="s">
        <v>84</v>
      </c>
      <c r="E16" s="26" t="s">
        <v>9</v>
      </c>
      <c r="F16" s="28">
        <v>0</v>
      </c>
      <c r="G16" s="28">
        <v>0</v>
      </c>
      <c r="H16" s="28">
        <v>1</v>
      </c>
      <c r="I16" s="28">
        <v>0</v>
      </c>
      <c r="J16" s="27" t="s">
        <v>418</v>
      </c>
      <c r="K16" s="29" t="s">
        <v>10</v>
      </c>
      <c r="L16" s="30">
        <v>0</v>
      </c>
      <c r="M16" s="30">
        <v>0</v>
      </c>
      <c r="N16" s="30">
        <v>0</v>
      </c>
      <c r="O16" s="31">
        <f t="shared" si="3"/>
        <v>0</v>
      </c>
      <c r="P16" s="27" t="s">
        <v>428</v>
      </c>
      <c r="Q16" s="193" t="str">
        <f>+IFERROR(#REF!/F16, "- " )</f>
        <v xml:space="preserve">- </v>
      </c>
      <c r="R16" s="191">
        <v>0</v>
      </c>
      <c r="S16" s="191">
        <v>0</v>
      </c>
      <c r="T16" s="191">
        <v>0</v>
      </c>
      <c r="U16" s="192">
        <f t="shared" si="0"/>
        <v>0</v>
      </c>
      <c r="V16" s="191">
        <v>0</v>
      </c>
      <c r="W16" s="191">
        <v>0</v>
      </c>
      <c r="X16" s="191">
        <v>0</v>
      </c>
      <c r="Y16" s="192">
        <f t="shared" si="1"/>
        <v>0</v>
      </c>
      <c r="Z16" s="191">
        <v>0</v>
      </c>
      <c r="AA16" s="191">
        <v>0</v>
      </c>
      <c r="AB16" s="191">
        <v>0</v>
      </c>
      <c r="AC16" s="192">
        <f t="shared" si="2"/>
        <v>0</v>
      </c>
      <c r="AD16" s="192" t="str">
        <f>+IFERROR(IF(#REF!="Porcentaje",IF(AND(COUNT(L16:N16)&gt;=0,COUNT(R16:T16)=0,COUNT(V16:X16)=0,COUNT(Z16:AB16)=0),#REF!,IF(AND(COUNT(L16:N16)&gt;=1,COUNT(R16:T16)&gt;=1,COUNT(V16:X16)=0,COUNT(Z16:AB16)=0),U16,IF(AND(COUNT(L16:N16)&gt;=1,COUNT(R16:T16)&gt;=1,COUNT(V16:X16)&gt;=1,COUNT(Z16:AB16)=0),Y16,IF(AND(COUNT(L16:N16)&gt;=1,COUNT(R16:T16)&gt;=1,COUNT(V16:X16)&gt;=1,COUNT(Z16:AB16)&gt;=1),AC16,"-")))),SUM(#REF!,U16,Y16,AC16)),"-")</f>
        <v>-</v>
      </c>
    </row>
    <row r="17" spans="1:30" ht="120" customHeight="1" x14ac:dyDescent="0.25">
      <c r="B17" s="212" t="s">
        <v>85</v>
      </c>
      <c r="C17" s="27" t="s">
        <v>86</v>
      </c>
      <c r="D17" s="26" t="s">
        <v>87</v>
      </c>
      <c r="E17" s="26" t="s">
        <v>9</v>
      </c>
      <c r="F17" s="28">
        <v>0</v>
      </c>
      <c r="G17" s="28">
        <v>10</v>
      </c>
      <c r="H17" s="28">
        <v>0</v>
      </c>
      <c r="I17" s="28">
        <v>0</v>
      </c>
      <c r="J17" s="27" t="s">
        <v>419</v>
      </c>
      <c r="K17" s="29" t="s">
        <v>10</v>
      </c>
      <c r="L17" s="30">
        <v>0</v>
      </c>
      <c r="M17" s="30">
        <v>0</v>
      </c>
      <c r="N17" s="30">
        <v>0</v>
      </c>
      <c r="O17" s="31">
        <f t="shared" si="3"/>
        <v>0</v>
      </c>
      <c r="P17" s="27" t="s">
        <v>429</v>
      </c>
      <c r="Q17" s="193" t="str">
        <f>+IFERROR(#REF!/F17, "- " )</f>
        <v xml:space="preserve">- </v>
      </c>
      <c r="R17" s="191">
        <v>0</v>
      </c>
      <c r="S17" s="191">
        <v>0</v>
      </c>
      <c r="T17" s="191">
        <v>0</v>
      </c>
      <c r="U17" s="192">
        <f t="shared" si="0"/>
        <v>0</v>
      </c>
      <c r="V17" s="191">
        <v>0</v>
      </c>
      <c r="W17" s="191">
        <v>0</v>
      </c>
      <c r="X17" s="191">
        <v>0</v>
      </c>
      <c r="Y17" s="192">
        <f t="shared" si="1"/>
        <v>0</v>
      </c>
      <c r="Z17" s="191">
        <v>0</v>
      </c>
      <c r="AA17" s="191">
        <v>0</v>
      </c>
      <c r="AB17" s="191">
        <v>0</v>
      </c>
      <c r="AC17" s="192">
        <f t="shared" si="2"/>
        <v>0</v>
      </c>
      <c r="AD17" s="192" t="str">
        <f>+IFERROR(IF(#REF!="Porcentaje",IF(AND(COUNT(L17:N17)&gt;=0,COUNT(R17:T17)=0,COUNT(V17:X17)=0,COUNT(Z17:AB17)=0),#REF!,IF(AND(COUNT(L17:N17)&gt;=1,COUNT(R17:T17)&gt;=1,COUNT(V17:X17)=0,COUNT(Z17:AB17)=0),U17,IF(AND(COUNT(L17:N17)&gt;=1,COUNT(R17:T17)&gt;=1,COUNT(V17:X17)&gt;=1,COUNT(Z17:AB17)=0),Y17,IF(AND(COUNT(L17:N17)&gt;=1,COUNT(R17:T17)&gt;=1,COUNT(V17:X17)&gt;=1,COUNT(Z17:AB17)&gt;=1),AC17,"-")))),SUM(#REF!,U17,Y17,AC17)),"-")</f>
        <v>-</v>
      </c>
    </row>
    <row r="18" spans="1:30" ht="245.1" customHeight="1" x14ac:dyDescent="0.25">
      <c r="B18" s="212"/>
      <c r="C18" s="26" t="s">
        <v>88</v>
      </c>
      <c r="D18" s="26" t="s">
        <v>89</v>
      </c>
      <c r="E18" s="26" t="s">
        <v>9</v>
      </c>
      <c r="F18" s="28">
        <v>0</v>
      </c>
      <c r="G18" s="28">
        <v>0</v>
      </c>
      <c r="H18" s="28">
        <v>5</v>
      </c>
      <c r="I18" s="28">
        <v>0</v>
      </c>
      <c r="J18" s="95" t="s">
        <v>420</v>
      </c>
      <c r="K18" s="29" t="s">
        <v>10</v>
      </c>
      <c r="L18" s="30">
        <v>0</v>
      </c>
      <c r="M18" s="30">
        <v>0</v>
      </c>
      <c r="N18" s="30">
        <v>0</v>
      </c>
      <c r="O18" s="31">
        <f t="shared" si="3"/>
        <v>0</v>
      </c>
      <c r="P18" s="57" t="s">
        <v>430</v>
      </c>
      <c r="Q18" s="193" t="str">
        <f>+IFERROR(#REF!/F18, "- " )</f>
        <v xml:space="preserve">- </v>
      </c>
      <c r="R18" s="191">
        <v>0</v>
      </c>
      <c r="S18" s="191">
        <v>0</v>
      </c>
      <c r="T18" s="191">
        <v>0</v>
      </c>
      <c r="U18" s="192">
        <f t="shared" si="0"/>
        <v>0</v>
      </c>
      <c r="V18" s="191">
        <v>0</v>
      </c>
      <c r="W18" s="191">
        <v>0</v>
      </c>
      <c r="X18" s="191">
        <v>0</v>
      </c>
      <c r="Y18" s="192">
        <f t="shared" si="1"/>
        <v>0</v>
      </c>
      <c r="Z18" s="191">
        <v>0</v>
      </c>
      <c r="AA18" s="191">
        <v>0</v>
      </c>
      <c r="AB18" s="191">
        <v>0</v>
      </c>
      <c r="AC18" s="192">
        <f t="shared" si="2"/>
        <v>0</v>
      </c>
      <c r="AD18" s="192" t="str">
        <f>+IFERROR(IF(#REF!="Porcentaje",IF(AND(COUNT(L18:N18)&gt;=0,COUNT(R18:T18)=0,COUNT(V18:X18)=0,COUNT(Z18:AB18)=0),#REF!,IF(AND(COUNT(L18:N18)&gt;=1,COUNT(R18:T18)&gt;=1,COUNT(V18:X18)=0,COUNT(Z18:AB18)=0),U18,IF(AND(COUNT(L18:N18)&gt;=1,COUNT(R18:T18)&gt;=1,COUNT(V18:X18)&gt;=1,COUNT(Z18:AB18)=0),Y18,IF(AND(COUNT(L18:N18)&gt;=1,COUNT(R18:T18)&gt;=1,COUNT(V18:X18)&gt;=1,COUNT(Z18:AB18)&gt;=1),AC18,"-")))),SUM(#REF!,U18,Y18,AC18)),"-")</f>
        <v>-</v>
      </c>
    </row>
    <row r="19" spans="1:30" ht="120" customHeight="1" x14ac:dyDescent="0.25">
      <c r="B19" s="212"/>
      <c r="C19" s="27" t="s">
        <v>86</v>
      </c>
      <c r="D19" s="26" t="s">
        <v>90</v>
      </c>
      <c r="E19" s="26" t="s">
        <v>9</v>
      </c>
      <c r="F19" s="28">
        <v>0</v>
      </c>
      <c r="G19" s="28">
        <v>100</v>
      </c>
      <c r="H19" s="28">
        <v>130</v>
      </c>
      <c r="I19" s="28">
        <v>0</v>
      </c>
      <c r="J19" s="27" t="s">
        <v>421</v>
      </c>
      <c r="K19" s="29" t="s">
        <v>10</v>
      </c>
      <c r="L19" s="30">
        <v>0</v>
      </c>
      <c r="M19" s="30">
        <v>0</v>
      </c>
      <c r="N19" s="30">
        <v>0</v>
      </c>
      <c r="O19" s="31">
        <f t="shared" si="3"/>
        <v>0</v>
      </c>
      <c r="P19" s="27" t="s">
        <v>431</v>
      </c>
      <c r="Q19" s="193" t="str">
        <f>+IFERROR(#REF!/F19, "- " )</f>
        <v xml:space="preserve">- </v>
      </c>
      <c r="R19" s="191">
        <v>0</v>
      </c>
      <c r="S19" s="191">
        <v>0</v>
      </c>
      <c r="T19" s="191">
        <v>0</v>
      </c>
      <c r="U19" s="192">
        <f t="shared" si="0"/>
        <v>0</v>
      </c>
      <c r="V19" s="191">
        <v>0</v>
      </c>
      <c r="W19" s="191">
        <v>0</v>
      </c>
      <c r="X19" s="191">
        <v>0</v>
      </c>
      <c r="Y19" s="192">
        <f t="shared" si="1"/>
        <v>0</v>
      </c>
      <c r="Z19" s="191">
        <v>0</v>
      </c>
      <c r="AA19" s="191">
        <v>0</v>
      </c>
      <c r="AB19" s="191">
        <v>0</v>
      </c>
      <c r="AC19" s="192">
        <f t="shared" si="2"/>
        <v>0</v>
      </c>
      <c r="AD19" s="192" t="str">
        <f>+IFERROR(IF(#REF!="Porcentaje",IF(AND(COUNT(L19:N19)&gt;=0,COUNT(R19:T19)=0,COUNT(V19:X19)=0,COUNT(Z19:AB19)=0),#REF!,IF(AND(COUNT(L19:N19)&gt;=1,COUNT(R19:T19)&gt;=1,COUNT(V19:X19)=0,COUNT(Z19:AB19)=0),U19,IF(AND(COUNT(L19:N19)&gt;=1,COUNT(R19:T19)&gt;=1,COUNT(V19:X19)&gt;=1,COUNT(Z19:AB19)=0),Y19,IF(AND(COUNT(L19:N19)&gt;=1,COUNT(R19:T19)&gt;=1,COUNT(V19:X19)&gt;=1,COUNT(Z19:AB19)&gt;=1),AC19,"-")))),SUM(#REF!,U19,Y19,AC19)),"-")</f>
        <v>-</v>
      </c>
    </row>
    <row r="21" spans="1:30" hidden="1" x14ac:dyDescent="0.25"/>
    <row r="22" spans="1:30" ht="18.75" hidden="1" x14ac:dyDescent="0.25">
      <c r="A22" s="12" t="s">
        <v>324</v>
      </c>
      <c r="B22" s="12" t="s">
        <v>326</v>
      </c>
      <c r="C22" s="12" t="s">
        <v>327</v>
      </c>
    </row>
    <row r="23" spans="1:30" ht="47.25" hidden="1" x14ac:dyDescent="0.25">
      <c r="A23" s="13" t="s">
        <v>336</v>
      </c>
      <c r="B23" s="13" t="s">
        <v>72</v>
      </c>
      <c r="C23" s="10">
        <f>+SUM(Q12:Q13)/2</f>
        <v>1</v>
      </c>
    </row>
    <row r="24" spans="1:30" ht="15" hidden="1" customHeight="1" x14ac:dyDescent="0.25">
      <c r="A24" s="13" t="s">
        <v>335</v>
      </c>
      <c r="B24" s="14" t="s">
        <v>77</v>
      </c>
      <c r="C24" s="11">
        <f>+SUM(Q14:Q15)/2</f>
        <v>0</v>
      </c>
    </row>
    <row r="25" spans="1:30" ht="31.5" hidden="1" x14ac:dyDescent="0.25">
      <c r="A25" s="14" t="s">
        <v>335</v>
      </c>
      <c r="B25" s="14" t="s">
        <v>82</v>
      </c>
      <c r="C25" s="10">
        <f t="shared" ref="C25:C26" si="4">+SUM(Q13:Q15)/3</f>
        <v>0.33333333333333331</v>
      </c>
    </row>
    <row r="26" spans="1:30" ht="15" hidden="1" customHeight="1" x14ac:dyDescent="0.25">
      <c r="A26" s="14"/>
      <c r="B26" s="14" t="s">
        <v>85</v>
      </c>
      <c r="C26" s="11">
        <f t="shared" si="4"/>
        <v>0</v>
      </c>
    </row>
    <row r="27" spans="1:30" ht="19.5" hidden="1" thickBot="1" x14ac:dyDescent="0.3">
      <c r="A27" s="207" t="s">
        <v>328</v>
      </c>
      <c r="B27" s="207"/>
      <c r="C27" s="15">
        <f>+C23</f>
        <v>1</v>
      </c>
    </row>
    <row r="28" spans="1:30" hidden="1" x14ac:dyDescent="0.25"/>
    <row r="29" spans="1:30" hidden="1" x14ac:dyDescent="0.25"/>
  </sheetData>
  <mergeCells count="21">
    <mergeCell ref="A27:B27"/>
    <mergeCell ref="V9:Y9"/>
    <mergeCell ref="Z9:AC9"/>
    <mergeCell ref="B17:B19"/>
    <mergeCell ref="AD9:AD10"/>
    <mergeCell ref="B9:B10"/>
    <mergeCell ref="Q9:Q10"/>
    <mergeCell ref="B11:B13"/>
    <mergeCell ref="B14:B15"/>
    <mergeCell ref="R9:U9"/>
    <mergeCell ref="J9:J10"/>
    <mergeCell ref="P9:P10"/>
    <mergeCell ref="L9:O9"/>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K11:K19" xr:uid="{B80C4129-6D0F-4D54-A739-7B3F5CA905E8}">
      <formula1>"A,B,C"</formula1>
    </dataValidation>
    <dataValidation type="list" allowBlank="1" showInputMessage="1" showErrorMessage="1" sqref="E11:E19" xr:uid="{816FC11F-88B1-4BA0-9452-E7A1FC1B821B}">
      <formula1>"Unidad,Porcentaje,Monetario"</formula1>
    </dataValidation>
  </dataValidations>
  <printOptions horizontalCentered="1"/>
  <pageMargins left="0.7" right="0.7" top="0.75" bottom="0.75" header="0.3" footer="0.3"/>
  <pageSetup scale="3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910C-E06F-4851-8D01-001EE300DE41}">
  <sheetPr codeName="Hoja11">
    <pageSetUpPr fitToPage="1"/>
  </sheetPr>
  <dimension ref="A1:AC20"/>
  <sheetViews>
    <sheetView view="pageBreakPreview" zoomScale="60" zoomScaleNormal="60" workbookViewId="0">
      <selection activeCell="A2" sqref="A2:Y2"/>
    </sheetView>
  </sheetViews>
  <sheetFormatPr baseColWidth="10" defaultRowHeight="15" x14ac:dyDescent="0.25"/>
  <cols>
    <col min="1" max="1" width="44.7109375" customWidth="1"/>
    <col min="2" max="2" width="33" customWidth="1"/>
    <col min="3" max="3" width="18.5703125" customWidth="1"/>
    <col min="4" max="4" width="13" customWidth="1"/>
    <col min="5" max="5" width="12.28515625" bestFit="1" customWidth="1"/>
    <col min="6" max="8" width="9.42578125" hidden="1" customWidth="1"/>
    <col min="9" max="9" width="50.7109375" customWidth="1"/>
    <col min="10" max="10" width="17" bestFit="1" customWidth="1"/>
    <col min="11" max="13" width="10.7109375" customWidth="1"/>
    <col min="14" max="14" width="12.28515625" bestFit="1" customWidth="1"/>
    <col min="15" max="15" width="65.7109375" customWidth="1"/>
    <col min="16" max="16" width="8.85546875" hidden="1" customWidth="1"/>
    <col min="17" max="17" width="6" hidden="1" customWidth="1"/>
    <col min="18" max="18" width="6.7109375" hidden="1" customWidth="1"/>
    <col min="19" max="19" width="6.42578125" hidden="1" customWidth="1"/>
    <col min="20" max="20" width="8.85546875" hidden="1" customWidth="1"/>
    <col min="21" max="21" width="5.85546875" hidden="1" customWidth="1"/>
    <col min="22" max="22" width="7.85546875" hidden="1" customWidth="1"/>
    <col min="23" max="23" width="13.28515625" hidden="1" customWidth="1"/>
    <col min="24" max="24" width="8.85546875" hidden="1" customWidth="1"/>
    <col min="25" max="25" width="9.140625" hidden="1" customWidth="1"/>
    <col min="26" max="26" width="12.140625" hidden="1" customWidth="1"/>
    <col min="27" max="27" width="11.28515625" hidden="1" customWidth="1"/>
    <col min="28" max="28" width="8.85546875" hidden="1" customWidth="1"/>
    <col min="29" max="29" width="12.28515625" hidden="1" customWidth="1"/>
  </cols>
  <sheetData>
    <row r="1" spans="1:29" ht="26.25" x14ac:dyDescent="0.25">
      <c r="A1" s="204" t="s">
        <v>396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29" ht="114" customHeight="1" x14ac:dyDescent="0.25">
      <c r="A2" s="205" t="s">
        <v>397</v>
      </c>
      <c r="B2" s="205"/>
      <c r="C2" s="205"/>
      <c r="D2" s="205"/>
      <c r="E2" s="205"/>
      <c r="F2" s="205"/>
      <c r="G2" s="205" t="s">
        <v>398</v>
      </c>
      <c r="H2" s="205"/>
      <c r="I2" s="205"/>
      <c r="J2" s="205"/>
      <c r="K2" s="205"/>
      <c r="L2" s="205"/>
      <c r="M2" s="205"/>
      <c r="N2" s="205"/>
      <c r="O2" s="205"/>
      <c r="P2" s="205"/>
      <c r="Q2" s="205"/>
      <c r="R2" s="205"/>
      <c r="S2" s="205"/>
      <c r="T2" s="205"/>
      <c r="U2" s="205"/>
      <c r="V2" s="205"/>
      <c r="W2" s="205"/>
      <c r="X2" s="205"/>
      <c r="Y2" s="205"/>
      <c r="Z2" s="205" t="s">
        <v>399</v>
      </c>
      <c r="AA2" s="205"/>
      <c r="AB2" s="205"/>
      <c r="AC2" s="205"/>
    </row>
    <row r="3" spans="1:29" ht="26.25" x14ac:dyDescent="0.25">
      <c r="A3" s="206" t="s">
        <v>404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row>
    <row r="4" spans="1:29" ht="15.75" x14ac:dyDescent="0.25">
      <c r="A4" s="202" t="s">
        <v>597</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29" ht="15" customHeight="1" x14ac:dyDescent="0.25">
      <c r="A5" s="203" t="s">
        <v>401</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row>
    <row r="6" spans="1:29" ht="1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row>
    <row r="7" spans="1:29" ht="15" customHeight="1" x14ac:dyDescent="0.25">
      <c r="A7" s="203" t="s">
        <v>402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row>
    <row r="8" spans="1:29" ht="15.75" customHeight="1" x14ac:dyDescent="0.25">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row>
    <row r="9" spans="1:29" ht="16.5" customHeight="1" x14ac:dyDescent="0.25">
      <c r="A9" s="227" t="s">
        <v>0</v>
      </c>
      <c r="B9" s="227" t="s">
        <v>1</v>
      </c>
      <c r="C9" s="227"/>
      <c r="D9" s="227"/>
      <c r="E9" s="227"/>
      <c r="F9" s="177"/>
      <c r="G9" s="177"/>
      <c r="H9" s="177"/>
      <c r="I9" s="227" t="s">
        <v>413</v>
      </c>
      <c r="J9" s="176"/>
      <c r="K9" s="232" t="s">
        <v>52</v>
      </c>
      <c r="L9" s="232"/>
      <c r="M9" s="232"/>
      <c r="N9" s="232"/>
      <c r="O9" s="227" t="s">
        <v>422</v>
      </c>
      <c r="P9" s="233" t="s">
        <v>322</v>
      </c>
      <c r="Q9" s="232" t="s">
        <v>53</v>
      </c>
      <c r="R9" s="232"/>
      <c r="S9" s="232"/>
      <c r="T9" s="232"/>
      <c r="U9" s="232" t="s">
        <v>54</v>
      </c>
      <c r="V9" s="232"/>
      <c r="W9" s="232"/>
      <c r="X9" s="232"/>
      <c r="Y9" s="232" t="s">
        <v>55</v>
      </c>
      <c r="Z9" s="232"/>
      <c r="AA9" s="232"/>
      <c r="AB9" s="232"/>
      <c r="AC9" s="233" t="s">
        <v>271</v>
      </c>
    </row>
    <row r="10" spans="1:29" ht="31.5" x14ac:dyDescent="0.25">
      <c r="A10" s="227"/>
      <c r="B10" s="138" t="s">
        <v>2</v>
      </c>
      <c r="C10" s="138" t="s">
        <v>3</v>
      </c>
      <c r="D10" s="138" t="s">
        <v>4</v>
      </c>
      <c r="E10" s="24" t="s">
        <v>316</v>
      </c>
      <c r="F10" s="24" t="s">
        <v>317</v>
      </c>
      <c r="G10" s="24" t="s">
        <v>318</v>
      </c>
      <c r="H10" s="24" t="s">
        <v>319</v>
      </c>
      <c r="I10" s="227"/>
      <c r="J10" s="138" t="s">
        <v>5</v>
      </c>
      <c r="K10" s="25" t="s">
        <v>56</v>
      </c>
      <c r="L10" s="25" t="s">
        <v>57</v>
      </c>
      <c r="M10" s="25" t="s">
        <v>58</v>
      </c>
      <c r="N10" s="24" t="s">
        <v>59</v>
      </c>
      <c r="O10" s="227"/>
      <c r="P10" s="233"/>
      <c r="Q10" s="25" t="s">
        <v>60</v>
      </c>
      <c r="R10" s="25" t="s">
        <v>61</v>
      </c>
      <c r="S10" s="25" t="s">
        <v>62</v>
      </c>
      <c r="T10" s="24" t="s">
        <v>63</v>
      </c>
      <c r="U10" s="25" t="s">
        <v>64</v>
      </c>
      <c r="V10" s="25" t="s">
        <v>65</v>
      </c>
      <c r="W10" s="25" t="s">
        <v>66</v>
      </c>
      <c r="X10" s="24" t="s">
        <v>67</v>
      </c>
      <c r="Y10" s="25" t="s">
        <v>68</v>
      </c>
      <c r="Z10" s="25" t="s">
        <v>69</v>
      </c>
      <c r="AA10" s="25" t="s">
        <v>70</v>
      </c>
      <c r="AB10" s="24" t="s">
        <v>71</v>
      </c>
      <c r="AC10" s="233"/>
    </row>
    <row r="11" spans="1:29" ht="99.95" customHeight="1" x14ac:dyDescent="0.25">
      <c r="A11" s="240" t="s">
        <v>272</v>
      </c>
      <c r="B11" s="172" t="s">
        <v>273</v>
      </c>
      <c r="C11" s="172" t="s">
        <v>274</v>
      </c>
      <c r="D11" s="139" t="s">
        <v>9</v>
      </c>
      <c r="E11" s="173">
        <v>2052</v>
      </c>
      <c r="F11" s="173">
        <v>2052</v>
      </c>
      <c r="G11" s="173">
        <v>2052</v>
      </c>
      <c r="H11" s="173">
        <v>2052</v>
      </c>
      <c r="I11" s="178" t="s">
        <v>587</v>
      </c>
      <c r="J11" s="174" t="s">
        <v>10</v>
      </c>
      <c r="K11" s="30">
        <v>687</v>
      </c>
      <c r="L11" s="30">
        <v>685</v>
      </c>
      <c r="M11" s="30">
        <v>674</v>
      </c>
      <c r="N11" s="31">
        <f>+IF($D11="Porcentaje",IF(AND(K11&lt;&gt;"",L11="",M11=""),K11,IF(AND(K11&lt;&gt;"",L11&lt;&gt;"",M11=""),L11,IF(AND(K11&lt;&gt;"",L11&lt;&gt;"",M11&lt;&gt;""),M11,0))),SUM(K11:M11))</f>
        <v>2046</v>
      </c>
      <c r="O11" s="179" t="s">
        <v>592</v>
      </c>
      <c r="P11" s="31">
        <f>+N11/E11</f>
        <v>0.99707602339181289</v>
      </c>
      <c r="Q11" s="30">
        <v>0</v>
      </c>
      <c r="R11" s="30">
        <v>0</v>
      </c>
      <c r="S11" s="30">
        <v>0</v>
      </c>
      <c r="T11" s="31">
        <f>+IF($D11="Porcentaje",IF(AND(Q11&lt;&gt;"",R11="",S11=""),Q11,IF(AND(Q11&lt;&gt;"",R11&lt;&gt;"",S11=""),R11,IF(AND(Q11&lt;&gt;"",R11&lt;&gt;"",S11&lt;&gt;""),S11,0))),SUM(Q11:S11))</f>
        <v>0</v>
      </c>
      <c r="U11" s="30">
        <v>0</v>
      </c>
      <c r="V11" s="30">
        <v>0</v>
      </c>
      <c r="W11" s="30">
        <v>0</v>
      </c>
      <c r="X11" s="31">
        <f>+IF($D11="Porcentaje",IF(AND(U11&lt;&gt;"",V11="",W11=""),U11,IF(AND(U11&lt;&gt;"",V11&lt;&gt;"",W11=""),V11,IF(AND(U11&lt;&gt;"",V11&lt;&gt;"",W11&lt;&gt;""),W11,0))),SUM(U11:W11))</f>
        <v>0</v>
      </c>
      <c r="Y11" s="30">
        <v>0</v>
      </c>
      <c r="Z11" s="30">
        <v>0</v>
      </c>
      <c r="AA11" s="30">
        <v>0</v>
      </c>
      <c r="AB11" s="31">
        <f>+IF($D11="Porcentaje",IF(AND(Y11&lt;&gt;"",Z11="",AA11=""),Y11,IF(AND(Y11&lt;&gt;"",Z11&lt;&gt;"",AA11=""),Z11,IF(AND(Y11&lt;&gt;"",Z11&lt;&gt;"",AA11&lt;&gt;""),AA11,0))),SUM(Y11:AA11))</f>
        <v>0</v>
      </c>
      <c r="AC11" s="31"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99.95" customHeight="1" x14ac:dyDescent="0.25">
      <c r="A12" s="240"/>
      <c r="B12" s="172" t="s">
        <v>275</v>
      </c>
      <c r="C12" s="172" t="s">
        <v>274</v>
      </c>
      <c r="D12" s="139" t="s">
        <v>9</v>
      </c>
      <c r="E12" s="173">
        <v>990</v>
      </c>
      <c r="F12" s="173">
        <v>1100</v>
      </c>
      <c r="G12" s="173">
        <v>810</v>
      </c>
      <c r="H12" s="173">
        <v>1000</v>
      </c>
      <c r="I12" s="180" t="s">
        <v>588</v>
      </c>
      <c r="J12" s="174" t="s">
        <v>10</v>
      </c>
      <c r="K12" s="30">
        <v>397</v>
      </c>
      <c r="L12" s="30">
        <v>228</v>
      </c>
      <c r="M12" s="30">
        <v>16</v>
      </c>
      <c r="N12" s="31">
        <f>+IF($D12="Porcentaje",IF(AND(K12&lt;&gt;"",L12="",M12=""),K12,IF(AND(K12&lt;&gt;"",L12&lt;&gt;"",M12=""),L12,IF(AND(K12&lt;&gt;"",L12&lt;&gt;"",M12&lt;&gt;""),M12,0))),SUM(K12:M12))</f>
        <v>641</v>
      </c>
      <c r="O12" s="181" t="s">
        <v>593</v>
      </c>
      <c r="P12" s="31">
        <f>+N12/E12</f>
        <v>0.64747474747474743</v>
      </c>
      <c r="Q12" s="30">
        <v>0</v>
      </c>
      <c r="R12" s="30">
        <v>0</v>
      </c>
      <c r="S12" s="30">
        <v>0</v>
      </c>
      <c r="T12" s="31">
        <f t="shared" ref="T12:T15" si="0">+IF($D12="Porcentaje",IF(AND(Q12&lt;&gt;"",R12="",S12=""),Q12,IF(AND(Q12&lt;&gt;"",R12&lt;&gt;"",S12=""),R12,IF(AND(Q12&lt;&gt;"",R12&lt;&gt;"",S12&lt;&gt;""),S12,0))),SUM(Q12:S12))</f>
        <v>0</v>
      </c>
      <c r="U12" s="30">
        <v>0</v>
      </c>
      <c r="V12" s="30">
        <v>0</v>
      </c>
      <c r="W12" s="30">
        <v>0</v>
      </c>
      <c r="X12" s="31">
        <f t="shared" ref="X12:X15" si="1">+IF($D12="Porcentaje",IF(AND(U12&lt;&gt;"",V12="",W12=""),U12,IF(AND(U12&lt;&gt;"",V12&lt;&gt;"",W12=""),V12,IF(AND(U12&lt;&gt;"",V12&lt;&gt;"",W12&lt;&gt;""),W12,0))),SUM(U12:W12))</f>
        <v>0</v>
      </c>
      <c r="Y12" s="30">
        <v>0</v>
      </c>
      <c r="Z12" s="30">
        <v>0</v>
      </c>
      <c r="AA12" s="30">
        <v>0</v>
      </c>
      <c r="AB12" s="31">
        <f t="shared" ref="AB12:AB15" si="2">+IF($D12="Porcentaje",IF(AND(Y12&lt;&gt;"",Z12="",AA12=""),Y12,IF(AND(Y12&lt;&gt;"",Z12&lt;&gt;"",AA12=""),Z12,IF(AND(Y12&lt;&gt;"",Z12&lt;&gt;"",AA12&lt;&gt;""),AA12,0))),SUM(Y12:AA12))</f>
        <v>0</v>
      </c>
      <c r="AC12" s="31"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99.95" customHeight="1" x14ac:dyDescent="0.25">
      <c r="A13" s="240"/>
      <c r="B13" s="172" t="s">
        <v>276</v>
      </c>
      <c r="C13" s="172" t="s">
        <v>274</v>
      </c>
      <c r="D13" s="139" t="s">
        <v>9</v>
      </c>
      <c r="E13" s="173">
        <v>1100</v>
      </c>
      <c r="F13" s="173">
        <v>1300</v>
      </c>
      <c r="G13" s="173">
        <v>825</v>
      </c>
      <c r="H13" s="173">
        <v>975</v>
      </c>
      <c r="I13" s="180" t="s">
        <v>589</v>
      </c>
      <c r="J13" s="174" t="s">
        <v>10</v>
      </c>
      <c r="K13" s="30">
        <v>376</v>
      </c>
      <c r="L13" s="30">
        <v>371</v>
      </c>
      <c r="M13" s="30">
        <v>404</v>
      </c>
      <c r="N13" s="31">
        <f>+IF($D13="Porcentaje",IF(AND(K13&lt;&gt;"",L13="",M13=""),K13,IF(AND(K13&lt;&gt;"",L13&lt;&gt;"",M13=""),L13,IF(AND(K13&lt;&gt;"",L13&lt;&gt;"",M13&lt;&gt;""),M13,0))),SUM(K13:M13))</f>
        <v>1151</v>
      </c>
      <c r="O13" s="181" t="s">
        <v>594</v>
      </c>
      <c r="P13" s="31">
        <f>+N13/E13</f>
        <v>1.0463636363636364</v>
      </c>
      <c r="Q13" s="30">
        <v>0</v>
      </c>
      <c r="R13" s="30">
        <v>0</v>
      </c>
      <c r="S13" s="30">
        <v>0</v>
      </c>
      <c r="T13" s="31">
        <f t="shared" si="0"/>
        <v>0</v>
      </c>
      <c r="U13" s="30">
        <v>0</v>
      </c>
      <c r="V13" s="30">
        <v>0</v>
      </c>
      <c r="W13" s="30">
        <v>0</v>
      </c>
      <c r="X13" s="31">
        <f t="shared" si="1"/>
        <v>0</v>
      </c>
      <c r="Y13" s="30">
        <v>0</v>
      </c>
      <c r="Z13" s="30">
        <v>0</v>
      </c>
      <c r="AA13" s="30">
        <v>0</v>
      </c>
      <c r="AB13" s="31">
        <f t="shared" si="2"/>
        <v>0</v>
      </c>
      <c r="AC13" s="31"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99.95" customHeight="1" x14ac:dyDescent="0.25">
      <c r="A14" s="240"/>
      <c r="B14" s="172" t="s">
        <v>277</v>
      </c>
      <c r="C14" s="172" t="s">
        <v>274</v>
      </c>
      <c r="D14" s="139" t="s">
        <v>9</v>
      </c>
      <c r="E14" s="173">
        <v>6</v>
      </c>
      <c r="F14" s="173">
        <v>18</v>
      </c>
      <c r="G14" s="173">
        <v>18</v>
      </c>
      <c r="H14" s="173">
        <v>18</v>
      </c>
      <c r="I14" s="180" t="s">
        <v>590</v>
      </c>
      <c r="J14" s="174" t="s">
        <v>10</v>
      </c>
      <c r="K14" s="30">
        <v>6</v>
      </c>
      <c r="L14" s="30">
        <v>6</v>
      </c>
      <c r="M14" s="30">
        <v>6</v>
      </c>
      <c r="N14" s="31">
        <f>+IF($D14="Porcentaje",IF(AND(K14&lt;&gt;"",L14="",M14=""),K14,IF(AND(K14&lt;&gt;"",L14&lt;&gt;"",M14=""),L14,IF(AND(K14&lt;&gt;"",L14&lt;&gt;"",M14&lt;&gt;""),M14,0))),SUM(K14:M14))</f>
        <v>18</v>
      </c>
      <c r="O14" s="181" t="s">
        <v>595</v>
      </c>
      <c r="P14" s="31">
        <f>+N14/E14</f>
        <v>3</v>
      </c>
      <c r="Q14" s="30">
        <v>0</v>
      </c>
      <c r="R14" s="30">
        <v>0</v>
      </c>
      <c r="S14" s="30">
        <v>0</v>
      </c>
      <c r="T14" s="31">
        <f t="shared" si="0"/>
        <v>0</v>
      </c>
      <c r="U14" s="30">
        <v>0</v>
      </c>
      <c r="V14" s="30">
        <v>0</v>
      </c>
      <c r="W14" s="30">
        <v>0</v>
      </c>
      <c r="X14" s="31">
        <f t="shared" si="1"/>
        <v>0</v>
      </c>
      <c r="Y14" s="30">
        <v>0</v>
      </c>
      <c r="Z14" s="30">
        <v>0</v>
      </c>
      <c r="AA14" s="30">
        <v>0</v>
      </c>
      <c r="AB14" s="31">
        <f t="shared" si="2"/>
        <v>0</v>
      </c>
      <c r="AC14" s="31"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99.95" customHeight="1" x14ac:dyDescent="0.25">
      <c r="A15" s="240"/>
      <c r="B15" s="175" t="s">
        <v>278</v>
      </c>
      <c r="C15" s="172" t="s">
        <v>274</v>
      </c>
      <c r="D15" s="139" t="s">
        <v>9</v>
      </c>
      <c r="E15" s="173">
        <v>140</v>
      </c>
      <c r="F15" s="173">
        <v>186</v>
      </c>
      <c r="G15" s="173">
        <v>200</v>
      </c>
      <c r="H15" s="173">
        <v>204</v>
      </c>
      <c r="I15" s="180" t="s">
        <v>591</v>
      </c>
      <c r="J15" s="174" t="s">
        <v>10</v>
      </c>
      <c r="K15" s="30">
        <v>48</v>
      </c>
      <c r="L15" s="30">
        <v>46</v>
      </c>
      <c r="M15" s="30">
        <v>28</v>
      </c>
      <c r="N15" s="31">
        <f>+IF($D15="Porcentaje",IF(AND(K15&lt;&gt;"",L15="",M15=""),K15,IF(AND(K15&lt;&gt;"",L15&lt;&gt;"",M15=""),L15,IF(AND(K15&lt;&gt;"",L15&lt;&gt;"",M15&lt;&gt;""),M15,0))),SUM(K15:M15))</f>
        <v>122</v>
      </c>
      <c r="O15" s="181" t="s">
        <v>596</v>
      </c>
      <c r="P15" s="31">
        <f>+N15/E15</f>
        <v>0.87142857142857144</v>
      </c>
      <c r="Q15" s="30">
        <v>0</v>
      </c>
      <c r="R15" s="30">
        <v>0</v>
      </c>
      <c r="S15" s="30">
        <v>0</v>
      </c>
      <c r="T15" s="31">
        <f t="shared" si="0"/>
        <v>0</v>
      </c>
      <c r="U15" s="30">
        <v>0</v>
      </c>
      <c r="V15" s="30">
        <v>0</v>
      </c>
      <c r="W15" s="30">
        <v>0</v>
      </c>
      <c r="X15" s="31">
        <f t="shared" si="1"/>
        <v>0</v>
      </c>
      <c r="Y15" s="30">
        <v>0</v>
      </c>
      <c r="Z15" s="30">
        <v>0</v>
      </c>
      <c r="AA15" s="30">
        <v>0</v>
      </c>
      <c r="AB15" s="31">
        <f t="shared" si="2"/>
        <v>0</v>
      </c>
      <c r="AC15" s="31"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8" spans="1:3" ht="18.75" hidden="1" x14ac:dyDescent="0.25">
      <c r="A18" s="12" t="s">
        <v>324</v>
      </c>
      <c r="B18" s="12" t="s">
        <v>326</v>
      </c>
      <c r="C18" s="12" t="s">
        <v>327</v>
      </c>
    </row>
    <row r="19" spans="1:3" ht="78.75" hidden="1" x14ac:dyDescent="0.25">
      <c r="A19" s="13" t="s">
        <v>340</v>
      </c>
      <c r="B19" s="13" t="s">
        <v>272</v>
      </c>
      <c r="C19" s="10">
        <v>1</v>
      </c>
    </row>
    <row r="20" spans="1:3" ht="19.5" hidden="1" thickBot="1" x14ac:dyDescent="0.3">
      <c r="A20" s="207" t="s">
        <v>328</v>
      </c>
      <c r="B20" s="207"/>
      <c r="C20" s="15">
        <f>+C19</f>
        <v>1</v>
      </c>
    </row>
  </sheetData>
  <mergeCells count="20">
    <mergeCell ref="A4:AC4"/>
    <mergeCell ref="A5:AC6"/>
    <mergeCell ref="A7:AC8"/>
    <mergeCell ref="K9:N9"/>
    <mergeCell ref="I9:I10"/>
    <mergeCell ref="O9:O10"/>
    <mergeCell ref="B9:E9"/>
    <mergeCell ref="A1:AC1"/>
    <mergeCell ref="A2:F2"/>
    <mergeCell ref="G2:Y2"/>
    <mergeCell ref="Z2:AC2"/>
    <mergeCell ref="A3:AC3"/>
    <mergeCell ref="A20:B20"/>
    <mergeCell ref="Y9:AB9"/>
    <mergeCell ref="AC9:AC10"/>
    <mergeCell ref="A9:A10"/>
    <mergeCell ref="A11:A15"/>
    <mergeCell ref="Q9:T9"/>
    <mergeCell ref="U9:X9"/>
    <mergeCell ref="P9:P10"/>
  </mergeCells>
  <phoneticPr fontId="25" type="noConversion"/>
  <dataValidations count="2">
    <dataValidation type="list" allowBlank="1" showInputMessage="1" showErrorMessage="1" sqref="J11:J15" xr:uid="{5C4DC668-9420-4B0E-8E88-B3EF076950DA}">
      <formula1>"A,B,C"</formula1>
    </dataValidation>
    <dataValidation type="list" allowBlank="1" showInputMessage="1" showErrorMessage="1" sqref="D11:D15" xr:uid="{C7EC2F2D-F414-44D4-BF1B-5F4E1D3E8C3B}">
      <formula1>"Unidad,Porcentaje,Monetario"</formula1>
    </dataValidation>
  </dataValidations>
  <pageMargins left="0.7" right="0.7" top="0.75" bottom="0.75" header="0.3" footer="0.3"/>
  <pageSetup scale="40" fitToHeight="0"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BCCD-F8FC-4BB1-BC2C-39BBB4316A80}">
  <sheetPr codeName="Hoja4">
    <pageSetUpPr fitToPage="1"/>
  </sheetPr>
  <dimension ref="A1:AD47"/>
  <sheetViews>
    <sheetView view="pageBreakPreview" topLeftCell="A28" zoomScale="60" zoomScaleNormal="70" workbookViewId="0">
      <selection activeCell="B2" sqref="B2:G2"/>
    </sheetView>
  </sheetViews>
  <sheetFormatPr baseColWidth="10" defaultRowHeight="15" x14ac:dyDescent="0.25"/>
  <cols>
    <col min="1" max="1" width="16.28515625" customWidth="1"/>
    <col min="2" max="4" width="35.7109375" customWidth="1"/>
    <col min="5" max="5" width="14.42578125" bestFit="1" customWidth="1"/>
    <col min="6" max="6" width="8.28515625" customWidth="1"/>
    <col min="7" max="7" width="8" hidden="1" customWidth="1"/>
    <col min="8" max="8" width="8.5703125" hidden="1" customWidth="1"/>
    <col min="9" max="9" width="7.5703125" hidden="1" customWidth="1"/>
    <col min="10" max="10" width="0.140625" customWidth="1"/>
    <col min="11" max="11" width="55.7109375" customWidth="1"/>
    <col min="12" max="14" width="20.7109375" customWidth="1"/>
    <col min="15" max="15" width="10.140625" bestFit="1" customWidth="1"/>
    <col min="16" max="16" width="14.42578125" hidden="1" customWidth="1"/>
    <col min="17" max="17" width="20.7109375" customWidth="1"/>
    <col min="18" max="18" width="5.28515625" hidden="1" customWidth="1"/>
    <col min="19" max="19" width="5.42578125" hidden="1" customWidth="1"/>
    <col min="20" max="20" width="5.140625" hidden="1" customWidth="1"/>
    <col min="21" max="21" width="7.7109375" hidden="1" customWidth="1"/>
    <col min="22" max="22" width="4.7109375" hidden="1" customWidth="1"/>
    <col min="23" max="23" width="6.7109375" hidden="1" customWidth="1"/>
    <col min="24" max="24" width="11" hidden="1" customWidth="1"/>
    <col min="25" max="25" width="8.85546875" hidden="1" customWidth="1"/>
    <col min="26" max="26" width="7.28515625" hidden="1" customWidth="1"/>
    <col min="27" max="27" width="9.7109375" hidden="1" customWidth="1"/>
    <col min="28" max="28" width="10" hidden="1" customWidth="1"/>
    <col min="29" max="29" width="7.7109375" hidden="1" customWidth="1"/>
    <col min="30" max="30" width="19.570312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89.2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407</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customHeight="1" thickBot="1" x14ac:dyDescent="0.3">
      <c r="B9" s="210" t="s">
        <v>0</v>
      </c>
      <c r="C9" s="210" t="s">
        <v>1</v>
      </c>
      <c r="D9" s="210"/>
      <c r="E9" s="210"/>
      <c r="F9" s="211"/>
      <c r="G9" s="211"/>
      <c r="H9" s="211"/>
      <c r="I9" s="211"/>
      <c r="J9" s="210"/>
      <c r="K9" s="210" t="s">
        <v>413</v>
      </c>
      <c r="L9" s="208" t="s">
        <v>52</v>
      </c>
      <c r="M9" s="208"/>
      <c r="N9" s="208"/>
      <c r="O9" s="208"/>
      <c r="P9" s="214" t="s">
        <v>322</v>
      </c>
      <c r="Q9" s="210" t="s">
        <v>422</v>
      </c>
      <c r="R9" s="208" t="s">
        <v>53</v>
      </c>
      <c r="S9" s="208"/>
      <c r="T9" s="208"/>
      <c r="U9" s="208"/>
      <c r="V9" s="208" t="s">
        <v>54</v>
      </c>
      <c r="W9" s="208"/>
      <c r="X9" s="208"/>
      <c r="Y9" s="208"/>
      <c r="Z9" s="208" t="s">
        <v>55</v>
      </c>
      <c r="AA9" s="208"/>
      <c r="AB9" s="208"/>
      <c r="AC9" s="208"/>
      <c r="AD9" s="209" t="s">
        <v>184</v>
      </c>
    </row>
    <row r="10" spans="2:30" ht="27.75" customHeight="1"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4"/>
      <c r="Q10" s="210"/>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2:30" ht="99.95" customHeight="1" thickBot="1" x14ac:dyDescent="0.3">
      <c r="B11" s="49" t="s">
        <v>108</v>
      </c>
      <c r="C11" s="49" t="s">
        <v>109</v>
      </c>
      <c r="D11" s="49" t="s">
        <v>110</v>
      </c>
      <c r="E11" s="49" t="s">
        <v>9</v>
      </c>
      <c r="F11" s="50">
        <v>0</v>
      </c>
      <c r="G11" s="50">
        <v>0</v>
      </c>
      <c r="H11" s="50">
        <v>1</v>
      </c>
      <c r="I11" s="50">
        <v>0</v>
      </c>
      <c r="J11" s="107" t="s">
        <v>10</v>
      </c>
      <c r="K11" s="108" t="s">
        <v>462</v>
      </c>
      <c r="L11" s="51">
        <v>0</v>
      </c>
      <c r="M11" s="51">
        <v>0</v>
      </c>
      <c r="N11" s="51">
        <v>0</v>
      </c>
      <c r="O11" s="52">
        <f t="shared" ref="O11:O32" si="0">SUM(L11:N11)</f>
        <v>0</v>
      </c>
      <c r="P11" s="45" t="e">
        <f t="shared" ref="P11:P29" si="1">+O11/F11</f>
        <v>#DIV/0!</v>
      </c>
      <c r="Q11" s="49" t="s">
        <v>447</v>
      </c>
      <c r="R11" s="51">
        <v>0</v>
      </c>
      <c r="S11" s="51">
        <v>0</v>
      </c>
      <c r="T11" s="51">
        <v>0</v>
      </c>
      <c r="U11" s="52">
        <f>SUM(R11:T11)</f>
        <v>0</v>
      </c>
      <c r="V11" s="51">
        <v>0</v>
      </c>
      <c r="W11" s="51">
        <v>0</v>
      </c>
      <c r="X11" s="51">
        <v>0</v>
      </c>
      <c r="Y11" s="52">
        <f t="shared" ref="Y11:Y24" si="2">SUM(V11:X11)</f>
        <v>0</v>
      </c>
      <c r="Z11" s="51">
        <v>0</v>
      </c>
      <c r="AA11" s="51">
        <v>0</v>
      </c>
      <c r="AB11" s="51">
        <v>0</v>
      </c>
      <c r="AC11" s="52">
        <f t="shared" ref="AC11:AC29" si="3">+IF($E11="Porcentaje",IF(AND(Z11&lt;&gt;"",AA11="",AB11=""),Z11,IF(AND(Z11&lt;&gt;"",AA11&lt;&gt;"",AB11=""),AA11,IF(AND(Z11&lt;&gt;"",AA11&lt;&gt;"",AB11&lt;&gt;""),AB11,0))),SUM(Z11:AB11))</f>
        <v>0</v>
      </c>
      <c r="AD11" s="46" t="str">
        <f t="shared" ref="AD11" si="4">+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99.95" customHeight="1" thickBot="1" x14ac:dyDescent="0.3">
      <c r="B12" s="250" t="s">
        <v>111</v>
      </c>
      <c r="C12" s="49" t="s">
        <v>112</v>
      </c>
      <c r="D12" s="49" t="s">
        <v>113</v>
      </c>
      <c r="E12" s="49" t="s">
        <v>9</v>
      </c>
      <c r="F12" s="50">
        <v>3</v>
      </c>
      <c r="G12" s="50">
        <v>3</v>
      </c>
      <c r="H12" s="50">
        <v>3</v>
      </c>
      <c r="I12" s="50">
        <v>3</v>
      </c>
      <c r="J12" s="107" t="s">
        <v>10</v>
      </c>
      <c r="K12" s="108" t="s">
        <v>463</v>
      </c>
      <c r="L12" s="51">
        <v>1</v>
      </c>
      <c r="M12" s="51">
        <v>1</v>
      </c>
      <c r="N12" s="51">
        <v>1</v>
      </c>
      <c r="O12" s="52">
        <f t="shared" si="0"/>
        <v>3</v>
      </c>
      <c r="P12" s="45">
        <f t="shared" si="1"/>
        <v>1</v>
      </c>
      <c r="Q12" s="49" t="s">
        <v>448</v>
      </c>
      <c r="R12" s="51">
        <v>0</v>
      </c>
      <c r="S12" s="51">
        <v>0</v>
      </c>
      <c r="T12" s="51">
        <v>0</v>
      </c>
      <c r="U12" s="52">
        <f>SUM(R12:T12)</f>
        <v>0</v>
      </c>
      <c r="V12" s="51">
        <v>0</v>
      </c>
      <c r="W12" s="51">
        <v>0</v>
      </c>
      <c r="X12" s="51">
        <v>0</v>
      </c>
      <c r="Y12" s="52">
        <f t="shared" si="2"/>
        <v>0</v>
      </c>
      <c r="Z12" s="51">
        <v>0</v>
      </c>
      <c r="AA12" s="51">
        <v>0</v>
      </c>
      <c r="AB12" s="51">
        <v>0</v>
      </c>
      <c r="AC12" s="52">
        <f t="shared" si="3"/>
        <v>0</v>
      </c>
      <c r="AD12" s="46" t="str">
        <f t="shared" ref="AD12" si="5">+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99.95" customHeight="1" thickBot="1" x14ac:dyDescent="0.3">
      <c r="B13" s="250"/>
      <c r="C13" s="49" t="s">
        <v>114</v>
      </c>
      <c r="D13" s="49" t="s">
        <v>115</v>
      </c>
      <c r="E13" s="49" t="s">
        <v>9</v>
      </c>
      <c r="F13" s="50">
        <v>0</v>
      </c>
      <c r="G13" s="50">
        <v>1</v>
      </c>
      <c r="H13" s="50">
        <v>1</v>
      </c>
      <c r="I13" s="50">
        <v>1</v>
      </c>
      <c r="J13" s="107" t="s">
        <v>20</v>
      </c>
      <c r="K13" s="108" t="s">
        <v>464</v>
      </c>
      <c r="L13" s="51">
        <v>0</v>
      </c>
      <c r="M13" s="51">
        <v>0</v>
      </c>
      <c r="N13" s="51">
        <v>0</v>
      </c>
      <c r="O13" s="52">
        <f t="shared" si="0"/>
        <v>0</v>
      </c>
      <c r="P13" s="45" t="e">
        <f t="shared" si="1"/>
        <v>#DIV/0!</v>
      </c>
      <c r="Q13" s="49" t="s">
        <v>449</v>
      </c>
      <c r="R13" s="51">
        <v>0</v>
      </c>
      <c r="S13" s="51">
        <v>0</v>
      </c>
      <c r="T13" s="51">
        <v>0</v>
      </c>
      <c r="U13" s="52">
        <f>+SUM(R13:T13)</f>
        <v>0</v>
      </c>
      <c r="V13" s="51">
        <v>0</v>
      </c>
      <c r="W13" s="51">
        <v>0</v>
      </c>
      <c r="X13" s="51">
        <v>0</v>
      </c>
      <c r="Y13" s="52">
        <f t="shared" si="2"/>
        <v>0</v>
      </c>
      <c r="Z13" s="51">
        <v>0</v>
      </c>
      <c r="AA13" s="51">
        <v>0</v>
      </c>
      <c r="AB13" s="51">
        <v>0</v>
      </c>
      <c r="AC13" s="52">
        <f t="shared" si="3"/>
        <v>0</v>
      </c>
      <c r="AD13" s="46" t="str">
        <f t="shared" ref="AD13" si="6">+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99.95" customHeight="1" thickBot="1" x14ac:dyDescent="0.3">
      <c r="B14" s="250"/>
      <c r="C14" s="49" t="s">
        <v>116</v>
      </c>
      <c r="D14" s="49" t="s">
        <v>117</v>
      </c>
      <c r="E14" s="49" t="s">
        <v>9</v>
      </c>
      <c r="F14" s="50">
        <v>1</v>
      </c>
      <c r="G14" s="50">
        <v>2</v>
      </c>
      <c r="H14" s="50">
        <v>2</v>
      </c>
      <c r="I14" s="50">
        <v>1</v>
      </c>
      <c r="J14" s="107" t="s">
        <v>20</v>
      </c>
      <c r="K14" s="108" t="s">
        <v>465</v>
      </c>
      <c r="L14" s="51">
        <v>0</v>
      </c>
      <c r="M14" s="51">
        <v>1</v>
      </c>
      <c r="N14" s="51">
        <v>1</v>
      </c>
      <c r="O14" s="52">
        <f t="shared" si="0"/>
        <v>2</v>
      </c>
      <c r="P14" s="45">
        <f t="shared" si="1"/>
        <v>2</v>
      </c>
      <c r="Q14" s="49" t="s">
        <v>449</v>
      </c>
      <c r="R14" s="51">
        <v>0</v>
      </c>
      <c r="S14" s="51">
        <v>0</v>
      </c>
      <c r="T14" s="51">
        <v>0</v>
      </c>
      <c r="U14" s="52">
        <f>+SUM(R14:T14)</f>
        <v>0</v>
      </c>
      <c r="V14" s="51">
        <v>0</v>
      </c>
      <c r="W14" s="51">
        <v>0</v>
      </c>
      <c r="X14" s="51">
        <v>0</v>
      </c>
      <c r="Y14" s="52">
        <f t="shared" si="2"/>
        <v>0</v>
      </c>
      <c r="Z14" s="51">
        <v>0</v>
      </c>
      <c r="AA14" s="51">
        <v>0</v>
      </c>
      <c r="AB14" s="51">
        <v>0</v>
      </c>
      <c r="AC14" s="52">
        <f t="shared" si="3"/>
        <v>0</v>
      </c>
      <c r="AD14" s="46" t="str">
        <f t="shared" ref="AD14" si="7">+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99.95" customHeight="1" thickBot="1" x14ac:dyDescent="0.3">
      <c r="B15" s="250"/>
      <c r="C15" s="36" t="s">
        <v>118</v>
      </c>
      <c r="D15" s="36" t="s">
        <v>119</v>
      </c>
      <c r="E15" s="36" t="s">
        <v>9</v>
      </c>
      <c r="F15" s="50">
        <v>1</v>
      </c>
      <c r="G15" s="50">
        <v>1</v>
      </c>
      <c r="H15" s="50">
        <v>1</v>
      </c>
      <c r="I15" s="50">
        <v>1</v>
      </c>
      <c r="J15" s="104" t="s">
        <v>20</v>
      </c>
      <c r="K15" s="108" t="s">
        <v>466</v>
      </c>
      <c r="L15" s="51">
        <v>0</v>
      </c>
      <c r="M15" s="51">
        <v>0</v>
      </c>
      <c r="N15" s="51">
        <v>1</v>
      </c>
      <c r="O15" s="52">
        <f t="shared" si="0"/>
        <v>1</v>
      </c>
      <c r="P15" s="45">
        <f t="shared" si="1"/>
        <v>1</v>
      </c>
      <c r="Q15" s="49" t="s">
        <v>449</v>
      </c>
      <c r="R15" s="51">
        <v>0</v>
      </c>
      <c r="S15" s="51">
        <v>0</v>
      </c>
      <c r="T15" s="51">
        <v>0</v>
      </c>
      <c r="U15" s="52">
        <f t="shared" ref="U15:U32" si="8">SUM(R15:T15)</f>
        <v>0</v>
      </c>
      <c r="V15" s="51">
        <v>0</v>
      </c>
      <c r="W15" s="51">
        <v>0</v>
      </c>
      <c r="X15" s="51">
        <v>0</v>
      </c>
      <c r="Y15" s="52">
        <f t="shared" si="2"/>
        <v>0</v>
      </c>
      <c r="Z15" s="51">
        <v>0</v>
      </c>
      <c r="AA15" s="51">
        <v>0</v>
      </c>
      <c r="AB15" s="51">
        <v>0</v>
      </c>
      <c r="AC15" s="52">
        <f t="shared" si="3"/>
        <v>0</v>
      </c>
      <c r="AD15" s="46" t="str">
        <f t="shared" ref="AD15" si="9">+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99.95" customHeight="1" thickBot="1" x14ac:dyDescent="0.3">
      <c r="B16" s="250" t="s">
        <v>120</v>
      </c>
      <c r="C16" s="49" t="s">
        <v>121</v>
      </c>
      <c r="D16" s="49" t="s">
        <v>122</v>
      </c>
      <c r="E16" s="49" t="s">
        <v>9</v>
      </c>
      <c r="F16" s="50">
        <v>0</v>
      </c>
      <c r="G16" s="50">
        <v>1</v>
      </c>
      <c r="H16" s="50">
        <v>1</v>
      </c>
      <c r="I16" s="50">
        <v>1</v>
      </c>
      <c r="J16" s="107" t="s">
        <v>10</v>
      </c>
      <c r="K16" s="108" t="s">
        <v>467</v>
      </c>
      <c r="L16" s="51">
        <v>0</v>
      </c>
      <c r="M16" s="51">
        <v>0</v>
      </c>
      <c r="N16" s="51">
        <v>1</v>
      </c>
      <c r="O16" s="52">
        <f t="shared" si="0"/>
        <v>1</v>
      </c>
      <c r="P16" s="45" t="e">
        <f t="shared" si="1"/>
        <v>#DIV/0!</v>
      </c>
      <c r="Q16" s="49" t="s">
        <v>450</v>
      </c>
      <c r="R16" s="51">
        <v>0</v>
      </c>
      <c r="S16" s="51">
        <v>0</v>
      </c>
      <c r="T16" s="51">
        <v>0</v>
      </c>
      <c r="U16" s="52">
        <f t="shared" si="8"/>
        <v>0</v>
      </c>
      <c r="V16" s="51">
        <v>0</v>
      </c>
      <c r="W16" s="51">
        <v>0</v>
      </c>
      <c r="X16" s="51">
        <v>0</v>
      </c>
      <c r="Y16" s="52">
        <f t="shared" si="2"/>
        <v>0</v>
      </c>
      <c r="Z16" s="51">
        <v>0</v>
      </c>
      <c r="AA16" s="51">
        <v>0</v>
      </c>
      <c r="AB16" s="51">
        <v>0</v>
      </c>
      <c r="AC16" s="52">
        <f t="shared" si="3"/>
        <v>0</v>
      </c>
      <c r="AD16" s="46" t="str">
        <f t="shared" ref="AD16" si="10">+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2:30" ht="99.95" customHeight="1" thickBot="1" x14ac:dyDescent="0.3">
      <c r="B17" s="250"/>
      <c r="C17" s="49" t="s">
        <v>123</v>
      </c>
      <c r="D17" s="49" t="s">
        <v>124</v>
      </c>
      <c r="E17" s="49" t="s">
        <v>9</v>
      </c>
      <c r="F17" s="50">
        <v>0</v>
      </c>
      <c r="G17" s="50">
        <v>1</v>
      </c>
      <c r="H17" s="50">
        <v>0</v>
      </c>
      <c r="I17" s="50">
        <v>0</v>
      </c>
      <c r="J17" s="107" t="s">
        <v>10</v>
      </c>
      <c r="K17" s="108" t="s">
        <v>468</v>
      </c>
      <c r="L17" s="51">
        <v>0</v>
      </c>
      <c r="M17" s="51">
        <v>0</v>
      </c>
      <c r="N17" s="51">
        <v>1</v>
      </c>
      <c r="O17" s="52">
        <f t="shared" si="0"/>
        <v>1</v>
      </c>
      <c r="P17" s="45" t="e">
        <f t="shared" si="1"/>
        <v>#DIV/0!</v>
      </c>
      <c r="Q17" s="49" t="s">
        <v>450</v>
      </c>
      <c r="R17" s="51">
        <v>0</v>
      </c>
      <c r="S17" s="51">
        <v>0</v>
      </c>
      <c r="T17" s="51">
        <v>0</v>
      </c>
      <c r="U17" s="52">
        <f t="shared" si="8"/>
        <v>0</v>
      </c>
      <c r="V17" s="51">
        <v>0</v>
      </c>
      <c r="W17" s="51">
        <v>0</v>
      </c>
      <c r="X17" s="51">
        <v>0</v>
      </c>
      <c r="Y17" s="52">
        <f t="shared" si="2"/>
        <v>0</v>
      </c>
      <c r="Z17" s="51">
        <v>0</v>
      </c>
      <c r="AA17" s="51">
        <v>0</v>
      </c>
      <c r="AB17" s="51">
        <v>0</v>
      </c>
      <c r="AC17" s="52">
        <f t="shared" si="3"/>
        <v>0</v>
      </c>
      <c r="AD17" s="46" t="str">
        <f t="shared" ref="AD17" si="11">+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2:30" ht="99.95" customHeight="1" thickBot="1" x14ac:dyDescent="0.3">
      <c r="B18" s="250"/>
      <c r="C18" s="49" t="s">
        <v>125</v>
      </c>
      <c r="D18" s="49" t="s">
        <v>126</v>
      </c>
      <c r="E18" s="49" t="s">
        <v>9</v>
      </c>
      <c r="F18" s="50">
        <v>2</v>
      </c>
      <c r="G18" s="50">
        <v>0</v>
      </c>
      <c r="H18" s="50">
        <v>0</v>
      </c>
      <c r="I18" s="50">
        <v>0</v>
      </c>
      <c r="J18" s="107" t="s">
        <v>10</v>
      </c>
      <c r="K18" s="108" t="s">
        <v>469</v>
      </c>
      <c r="L18" s="51">
        <v>1</v>
      </c>
      <c r="M18" s="51">
        <v>1</v>
      </c>
      <c r="N18" s="51">
        <v>1</v>
      </c>
      <c r="O18" s="52">
        <f t="shared" si="0"/>
        <v>3</v>
      </c>
      <c r="P18" s="45">
        <f t="shared" si="1"/>
        <v>1.5</v>
      </c>
      <c r="Q18" s="49" t="s">
        <v>451</v>
      </c>
      <c r="R18" s="51">
        <v>0</v>
      </c>
      <c r="S18" s="51">
        <v>0</v>
      </c>
      <c r="T18" s="51">
        <v>0</v>
      </c>
      <c r="U18" s="52">
        <f t="shared" si="8"/>
        <v>0</v>
      </c>
      <c r="V18" s="51">
        <v>0</v>
      </c>
      <c r="W18" s="51">
        <v>0</v>
      </c>
      <c r="X18" s="51">
        <v>0</v>
      </c>
      <c r="Y18" s="52">
        <f t="shared" si="2"/>
        <v>0</v>
      </c>
      <c r="Z18" s="51">
        <v>0</v>
      </c>
      <c r="AA18" s="51">
        <v>0</v>
      </c>
      <c r="AB18" s="51">
        <v>0</v>
      </c>
      <c r="AC18" s="52">
        <f t="shared" si="3"/>
        <v>0</v>
      </c>
      <c r="AD18" s="46" t="str">
        <f t="shared" ref="AD18" si="12">+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2:30" s="9" customFormat="1" ht="114.95" customHeight="1" thickBot="1" x14ac:dyDescent="0.3">
      <c r="B19" s="250"/>
      <c r="C19" s="49" t="s">
        <v>127</v>
      </c>
      <c r="D19" s="49" t="s">
        <v>128</v>
      </c>
      <c r="E19" s="49" t="s">
        <v>9</v>
      </c>
      <c r="F19" s="53">
        <v>0</v>
      </c>
      <c r="G19" s="53">
        <v>0</v>
      </c>
      <c r="H19" s="53">
        <v>1</v>
      </c>
      <c r="I19" s="53">
        <v>0</v>
      </c>
      <c r="J19" s="109" t="s">
        <v>10</v>
      </c>
      <c r="K19" s="108" t="s">
        <v>470</v>
      </c>
      <c r="L19" s="54">
        <v>0</v>
      </c>
      <c r="M19" s="54">
        <v>0</v>
      </c>
      <c r="N19" s="54">
        <v>0</v>
      </c>
      <c r="O19" s="55">
        <f t="shared" si="0"/>
        <v>0</v>
      </c>
      <c r="P19" s="56" t="e">
        <f t="shared" si="1"/>
        <v>#DIV/0!</v>
      </c>
      <c r="Q19" s="49" t="s">
        <v>452</v>
      </c>
      <c r="R19" s="54">
        <v>0</v>
      </c>
      <c r="S19" s="54">
        <v>0</v>
      </c>
      <c r="T19" s="54">
        <v>0</v>
      </c>
      <c r="U19" s="55">
        <f t="shared" si="8"/>
        <v>0</v>
      </c>
      <c r="V19" s="54">
        <v>0</v>
      </c>
      <c r="W19" s="54">
        <v>0</v>
      </c>
      <c r="X19" s="54">
        <v>0</v>
      </c>
      <c r="Y19" s="55">
        <f t="shared" si="2"/>
        <v>0</v>
      </c>
      <c r="Z19" s="54">
        <v>0</v>
      </c>
      <c r="AA19" s="54">
        <v>0</v>
      </c>
      <c r="AB19" s="54">
        <v>0</v>
      </c>
      <c r="AC19" s="55">
        <f t="shared" si="3"/>
        <v>0</v>
      </c>
      <c r="AD19" s="47" t="str">
        <f t="shared" ref="AD19" si="13">+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2:30" ht="99.95" customHeight="1" thickBot="1" x14ac:dyDescent="0.3">
      <c r="B20" s="250" t="s">
        <v>129</v>
      </c>
      <c r="C20" s="49" t="s">
        <v>130</v>
      </c>
      <c r="D20" s="49" t="s">
        <v>131</v>
      </c>
      <c r="E20" s="49" t="s">
        <v>9</v>
      </c>
      <c r="F20" s="50">
        <v>1</v>
      </c>
      <c r="G20" s="50">
        <v>1</v>
      </c>
      <c r="H20" s="50">
        <v>1</v>
      </c>
      <c r="I20" s="50">
        <v>1</v>
      </c>
      <c r="J20" s="110" t="s">
        <v>20</v>
      </c>
      <c r="K20" s="112" t="s">
        <v>471</v>
      </c>
      <c r="L20" s="51">
        <v>0</v>
      </c>
      <c r="M20" s="51">
        <v>0</v>
      </c>
      <c r="N20" s="51">
        <v>1</v>
      </c>
      <c r="O20" s="52">
        <f t="shared" si="0"/>
        <v>1</v>
      </c>
      <c r="P20" s="45">
        <f t="shared" si="1"/>
        <v>1</v>
      </c>
      <c r="Q20" s="101" t="s">
        <v>453</v>
      </c>
      <c r="R20" s="51">
        <v>0</v>
      </c>
      <c r="S20" s="51">
        <v>0</v>
      </c>
      <c r="T20" s="51">
        <v>0</v>
      </c>
      <c r="U20" s="52">
        <f t="shared" si="8"/>
        <v>0</v>
      </c>
      <c r="V20" s="51">
        <v>0</v>
      </c>
      <c r="W20" s="51">
        <v>0</v>
      </c>
      <c r="X20" s="51">
        <v>0</v>
      </c>
      <c r="Y20" s="52">
        <f t="shared" si="2"/>
        <v>0</v>
      </c>
      <c r="Z20" s="51">
        <v>0</v>
      </c>
      <c r="AA20" s="51">
        <v>0</v>
      </c>
      <c r="AB20" s="51">
        <v>0</v>
      </c>
      <c r="AC20" s="52">
        <f t="shared" si="3"/>
        <v>0</v>
      </c>
      <c r="AD20" s="46" t="str">
        <f t="shared" ref="AD20" si="14">+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2:30" ht="99.95" customHeight="1" thickBot="1" x14ac:dyDescent="0.3">
      <c r="B21" s="250"/>
      <c r="C21" s="49" t="s">
        <v>132</v>
      </c>
      <c r="D21" s="49" t="s">
        <v>133</v>
      </c>
      <c r="E21" s="57" t="s">
        <v>46</v>
      </c>
      <c r="F21" s="58">
        <v>0.05</v>
      </c>
      <c r="G21" s="58">
        <v>0.1</v>
      </c>
      <c r="H21" s="58">
        <v>0.12</v>
      </c>
      <c r="I21" s="58">
        <v>0.15</v>
      </c>
      <c r="J21" s="111" t="s">
        <v>10</v>
      </c>
      <c r="K21" s="113" t="s">
        <v>472</v>
      </c>
      <c r="L21" s="51">
        <v>0</v>
      </c>
      <c r="M21" s="51">
        <v>0</v>
      </c>
      <c r="N21" s="51">
        <v>0.05</v>
      </c>
      <c r="O21" s="59">
        <f t="shared" si="0"/>
        <v>0.05</v>
      </c>
      <c r="P21" s="45">
        <f t="shared" si="1"/>
        <v>1</v>
      </c>
      <c r="Q21" s="57" t="str">
        <f>+D21</f>
        <v>% de digitalización de expediente de personal inactivo.</v>
      </c>
      <c r="R21" s="51">
        <v>0</v>
      </c>
      <c r="S21" s="51">
        <v>0</v>
      </c>
      <c r="T21" s="51">
        <v>0</v>
      </c>
      <c r="U21" s="59">
        <f t="shared" si="8"/>
        <v>0</v>
      </c>
      <c r="V21" s="51">
        <v>0</v>
      </c>
      <c r="W21" s="51">
        <v>0</v>
      </c>
      <c r="X21" s="51">
        <v>0</v>
      </c>
      <c r="Y21" s="59">
        <f t="shared" si="2"/>
        <v>0</v>
      </c>
      <c r="Z21" s="51">
        <v>0</v>
      </c>
      <c r="AA21" s="51">
        <v>0</v>
      </c>
      <c r="AB21" s="51">
        <v>0</v>
      </c>
      <c r="AC21" s="60">
        <f t="shared" si="3"/>
        <v>0</v>
      </c>
      <c r="AD21" s="48" t="str">
        <f t="shared" ref="AD21" si="15">+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2:30" ht="99.95" customHeight="1" thickBot="1" x14ac:dyDescent="0.3">
      <c r="B22" s="250"/>
      <c r="C22" s="49" t="s">
        <v>134</v>
      </c>
      <c r="D22" s="49" t="s">
        <v>135</v>
      </c>
      <c r="E22" s="57" t="s">
        <v>46</v>
      </c>
      <c r="F22" s="58">
        <v>0.05</v>
      </c>
      <c r="G22" s="58">
        <v>0.1</v>
      </c>
      <c r="H22" s="58">
        <v>0.15</v>
      </c>
      <c r="I22" s="58">
        <v>0.25</v>
      </c>
      <c r="J22" s="111" t="s">
        <v>20</v>
      </c>
      <c r="K22" s="113" t="s">
        <v>472</v>
      </c>
      <c r="L22" s="51">
        <v>0</v>
      </c>
      <c r="M22" s="51">
        <v>0</v>
      </c>
      <c r="N22" s="51">
        <v>0.05</v>
      </c>
      <c r="O22" s="59">
        <f t="shared" si="0"/>
        <v>0.05</v>
      </c>
      <c r="P22" s="45">
        <f t="shared" si="1"/>
        <v>1</v>
      </c>
      <c r="Q22" s="57" t="str">
        <f>+D22</f>
        <v>% de digitalización de expediente de personal activo.</v>
      </c>
      <c r="R22" s="51">
        <v>0</v>
      </c>
      <c r="S22" s="51">
        <v>0</v>
      </c>
      <c r="T22" s="51">
        <v>0</v>
      </c>
      <c r="U22" s="59">
        <f t="shared" si="8"/>
        <v>0</v>
      </c>
      <c r="V22" s="51">
        <v>0</v>
      </c>
      <c r="W22" s="51">
        <v>0</v>
      </c>
      <c r="X22" s="51">
        <v>0</v>
      </c>
      <c r="Y22" s="59">
        <f t="shared" si="2"/>
        <v>0</v>
      </c>
      <c r="Z22" s="51">
        <v>0</v>
      </c>
      <c r="AA22" s="51">
        <v>0</v>
      </c>
      <c r="AB22" s="51">
        <v>0</v>
      </c>
      <c r="AC22" s="60">
        <f t="shared" si="3"/>
        <v>0</v>
      </c>
      <c r="AD22" s="48" t="str">
        <f t="shared" ref="AD22" si="16">+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2:30" ht="99.95" customHeight="1" thickBot="1" x14ac:dyDescent="0.3">
      <c r="B23" s="49" t="s">
        <v>136</v>
      </c>
      <c r="C23" s="49" t="s">
        <v>137</v>
      </c>
      <c r="D23" s="49" t="s">
        <v>138</v>
      </c>
      <c r="E23" s="36" t="s">
        <v>9</v>
      </c>
      <c r="F23" s="50">
        <v>3</v>
      </c>
      <c r="G23" s="50">
        <v>4</v>
      </c>
      <c r="H23" s="50">
        <v>4</v>
      </c>
      <c r="I23" s="50">
        <v>5</v>
      </c>
      <c r="J23" s="110" t="s">
        <v>10</v>
      </c>
      <c r="K23" s="112" t="s">
        <v>473</v>
      </c>
      <c r="L23" s="51">
        <v>0</v>
      </c>
      <c r="M23" s="51">
        <v>0</v>
      </c>
      <c r="N23" s="51">
        <v>0</v>
      </c>
      <c r="O23" s="52">
        <f t="shared" si="0"/>
        <v>0</v>
      </c>
      <c r="P23" s="45">
        <f t="shared" si="1"/>
        <v>0</v>
      </c>
      <c r="Q23" s="102" t="s">
        <v>454</v>
      </c>
      <c r="R23" s="51">
        <v>0</v>
      </c>
      <c r="S23" s="51">
        <v>0</v>
      </c>
      <c r="T23" s="51">
        <v>0</v>
      </c>
      <c r="U23" s="52">
        <f t="shared" si="8"/>
        <v>0</v>
      </c>
      <c r="V23" s="51">
        <v>0</v>
      </c>
      <c r="W23" s="51">
        <v>0</v>
      </c>
      <c r="X23" s="51">
        <v>0</v>
      </c>
      <c r="Y23" s="52">
        <f t="shared" si="2"/>
        <v>0</v>
      </c>
      <c r="Z23" s="51">
        <v>0</v>
      </c>
      <c r="AA23" s="51">
        <v>0</v>
      </c>
      <c r="AB23" s="51">
        <v>0</v>
      </c>
      <c r="AC23" s="52">
        <f t="shared" si="3"/>
        <v>0</v>
      </c>
      <c r="AD23" s="46" t="str">
        <f t="shared" ref="AD23" si="17">+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2:30" ht="99.95" customHeight="1" thickBot="1" x14ac:dyDescent="0.3">
      <c r="B24" s="250" t="s">
        <v>139</v>
      </c>
      <c r="C24" s="49" t="s">
        <v>140</v>
      </c>
      <c r="D24" s="49" t="s">
        <v>141</v>
      </c>
      <c r="E24" s="36" t="s">
        <v>9</v>
      </c>
      <c r="F24" s="50">
        <v>0</v>
      </c>
      <c r="G24" s="50">
        <v>0</v>
      </c>
      <c r="H24" s="50">
        <v>1</v>
      </c>
      <c r="I24" s="50">
        <v>0</v>
      </c>
      <c r="J24" s="104" t="s">
        <v>10</v>
      </c>
      <c r="K24" s="112" t="s">
        <v>474</v>
      </c>
      <c r="L24" s="51">
        <v>0</v>
      </c>
      <c r="M24" s="51">
        <v>0</v>
      </c>
      <c r="N24" s="51">
        <v>0</v>
      </c>
      <c r="O24" s="52">
        <f t="shared" si="0"/>
        <v>0</v>
      </c>
      <c r="P24" s="45" t="e">
        <f t="shared" si="1"/>
        <v>#DIV/0!</v>
      </c>
      <c r="Q24" s="36" t="str">
        <f>+D24</f>
        <v>Informe cumplimiento concursos públicos</v>
      </c>
      <c r="R24" s="51">
        <v>0</v>
      </c>
      <c r="S24" s="51">
        <v>0</v>
      </c>
      <c r="T24" s="51">
        <v>0</v>
      </c>
      <c r="U24" s="52">
        <f t="shared" si="8"/>
        <v>0</v>
      </c>
      <c r="V24" s="51">
        <v>0</v>
      </c>
      <c r="W24" s="51">
        <v>0</v>
      </c>
      <c r="X24" s="51">
        <v>0</v>
      </c>
      <c r="Y24" s="52">
        <f t="shared" si="2"/>
        <v>0</v>
      </c>
      <c r="Z24" s="51">
        <v>0</v>
      </c>
      <c r="AA24" s="51">
        <v>0</v>
      </c>
      <c r="AB24" s="51">
        <v>0</v>
      </c>
      <c r="AC24" s="52">
        <f t="shared" si="3"/>
        <v>0</v>
      </c>
      <c r="AD24" s="46" t="str">
        <f t="shared" ref="AD24" si="18">+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2:30" ht="180" customHeight="1" thickBot="1" x14ac:dyDescent="0.3">
      <c r="B25" s="250"/>
      <c r="C25" s="49" t="s">
        <v>142</v>
      </c>
      <c r="D25" s="49" t="s">
        <v>143</v>
      </c>
      <c r="E25" s="36" t="s">
        <v>46</v>
      </c>
      <c r="F25" s="58">
        <v>0</v>
      </c>
      <c r="G25" s="58">
        <v>0.25</v>
      </c>
      <c r="H25" s="58">
        <v>0.25</v>
      </c>
      <c r="I25" s="58">
        <v>0.5</v>
      </c>
      <c r="J25" s="104" t="s">
        <v>20</v>
      </c>
      <c r="K25" s="112" t="s">
        <v>674</v>
      </c>
      <c r="L25" s="51">
        <v>0</v>
      </c>
      <c r="M25" s="51">
        <v>0</v>
      </c>
      <c r="N25" s="51">
        <v>0</v>
      </c>
      <c r="O25" s="59">
        <f t="shared" si="0"/>
        <v>0</v>
      </c>
      <c r="P25" s="45" t="e">
        <f t="shared" si="1"/>
        <v>#DIV/0!</v>
      </c>
      <c r="Q25" s="36" t="s">
        <v>455</v>
      </c>
      <c r="R25" s="51">
        <v>0</v>
      </c>
      <c r="S25" s="51">
        <v>0</v>
      </c>
      <c r="T25" s="51">
        <v>0</v>
      </c>
      <c r="U25" s="59">
        <f t="shared" si="8"/>
        <v>0</v>
      </c>
      <c r="V25" s="51">
        <v>0</v>
      </c>
      <c r="W25" s="51">
        <v>0</v>
      </c>
      <c r="X25" s="51">
        <v>0</v>
      </c>
      <c r="Y25" s="59">
        <v>0.25</v>
      </c>
      <c r="Z25" s="51">
        <v>0</v>
      </c>
      <c r="AA25" s="51">
        <v>0</v>
      </c>
      <c r="AB25" s="51">
        <v>0</v>
      </c>
      <c r="AC25" s="52">
        <f t="shared" si="3"/>
        <v>0</v>
      </c>
      <c r="AD25" s="46" t="str">
        <f t="shared" ref="AD25" si="19">+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2:30" ht="99.95" customHeight="1" thickBot="1" x14ac:dyDescent="0.3">
      <c r="B26" s="250"/>
      <c r="C26" s="49" t="s">
        <v>144</v>
      </c>
      <c r="D26" s="49" t="s">
        <v>145</v>
      </c>
      <c r="E26" s="36" t="s">
        <v>9</v>
      </c>
      <c r="F26" s="50">
        <v>1</v>
      </c>
      <c r="G26" s="50">
        <v>1</v>
      </c>
      <c r="H26" s="50">
        <v>1</v>
      </c>
      <c r="I26" s="50">
        <v>1</v>
      </c>
      <c r="J26" s="104" t="s">
        <v>10</v>
      </c>
      <c r="K26" s="112" t="s">
        <v>475</v>
      </c>
      <c r="L26" s="51">
        <v>1</v>
      </c>
      <c r="M26" s="51">
        <v>0</v>
      </c>
      <c r="N26" s="51">
        <v>0</v>
      </c>
      <c r="O26" s="52">
        <f t="shared" si="0"/>
        <v>1</v>
      </c>
      <c r="P26" s="45">
        <f t="shared" si="1"/>
        <v>1</v>
      </c>
      <c r="Q26" s="36" t="s">
        <v>456</v>
      </c>
      <c r="R26" s="51">
        <v>0</v>
      </c>
      <c r="S26" s="51">
        <v>0</v>
      </c>
      <c r="T26" s="51">
        <v>0</v>
      </c>
      <c r="U26" s="52">
        <f t="shared" si="8"/>
        <v>0</v>
      </c>
      <c r="V26" s="51">
        <v>0</v>
      </c>
      <c r="W26" s="51">
        <v>0</v>
      </c>
      <c r="X26" s="51">
        <v>0</v>
      </c>
      <c r="Y26" s="52">
        <f t="shared" ref="Y26:Y32" si="20">SUM(V26:X26)</f>
        <v>0</v>
      </c>
      <c r="Z26" s="51">
        <v>0</v>
      </c>
      <c r="AA26" s="51">
        <v>0</v>
      </c>
      <c r="AB26" s="51">
        <v>0</v>
      </c>
      <c r="AC26" s="52">
        <f t="shared" si="3"/>
        <v>0</v>
      </c>
      <c r="AD26" s="46">
        <f>+O26+U26+Y26+AC26</f>
        <v>1</v>
      </c>
    </row>
    <row r="27" spans="2:30" ht="99.95" customHeight="1" thickBot="1" x14ac:dyDescent="0.3">
      <c r="B27" s="250" t="s">
        <v>146</v>
      </c>
      <c r="C27" s="49" t="s">
        <v>147</v>
      </c>
      <c r="D27" s="49" t="s">
        <v>148</v>
      </c>
      <c r="E27" s="36" t="s">
        <v>9</v>
      </c>
      <c r="F27" s="50">
        <v>1</v>
      </c>
      <c r="G27" s="50">
        <v>0</v>
      </c>
      <c r="H27" s="50">
        <v>0</v>
      </c>
      <c r="I27" s="50">
        <v>0</v>
      </c>
      <c r="J27" s="110" t="s">
        <v>10</v>
      </c>
      <c r="K27" s="112" t="s">
        <v>476</v>
      </c>
      <c r="L27" s="51">
        <v>1</v>
      </c>
      <c r="M27" s="51">
        <v>0</v>
      </c>
      <c r="N27" s="51">
        <v>0</v>
      </c>
      <c r="O27" s="52">
        <f t="shared" si="0"/>
        <v>1</v>
      </c>
      <c r="P27" s="45">
        <f t="shared" si="1"/>
        <v>1</v>
      </c>
      <c r="Q27" s="102" t="s">
        <v>457</v>
      </c>
      <c r="R27" s="51">
        <v>0</v>
      </c>
      <c r="S27" s="51">
        <v>0</v>
      </c>
      <c r="T27" s="51">
        <v>0</v>
      </c>
      <c r="U27" s="52">
        <f t="shared" si="8"/>
        <v>0</v>
      </c>
      <c r="V27" s="51">
        <v>0</v>
      </c>
      <c r="W27" s="51">
        <v>0</v>
      </c>
      <c r="X27" s="51">
        <v>0</v>
      </c>
      <c r="Y27" s="52">
        <f t="shared" si="20"/>
        <v>0</v>
      </c>
      <c r="Z27" s="51">
        <v>0</v>
      </c>
      <c r="AA27" s="51">
        <v>0</v>
      </c>
      <c r="AB27" s="51">
        <v>0</v>
      </c>
      <c r="AC27" s="52">
        <f t="shared" si="3"/>
        <v>0</v>
      </c>
      <c r="AD27" s="46">
        <f t="shared" ref="AD27:AD32" si="21">+O27+U27+Y27+AC27</f>
        <v>1</v>
      </c>
    </row>
    <row r="28" spans="2:30" ht="99.95" customHeight="1" thickBot="1" x14ac:dyDescent="0.3">
      <c r="B28" s="250"/>
      <c r="C28" s="49" t="s">
        <v>149</v>
      </c>
      <c r="D28" s="49" t="s">
        <v>150</v>
      </c>
      <c r="E28" s="36" t="s">
        <v>9</v>
      </c>
      <c r="F28" s="50">
        <v>0</v>
      </c>
      <c r="G28" s="50">
        <v>0</v>
      </c>
      <c r="H28" s="50">
        <v>0</v>
      </c>
      <c r="I28" s="50">
        <v>1</v>
      </c>
      <c r="J28" s="110" t="s">
        <v>10</v>
      </c>
      <c r="K28" s="112" t="s">
        <v>477</v>
      </c>
      <c r="L28" s="51">
        <v>0</v>
      </c>
      <c r="M28" s="51">
        <v>0</v>
      </c>
      <c r="N28" s="51">
        <v>0</v>
      </c>
      <c r="O28" s="52">
        <f t="shared" si="0"/>
        <v>0</v>
      </c>
      <c r="P28" s="45" t="e">
        <f t="shared" si="1"/>
        <v>#DIV/0!</v>
      </c>
      <c r="Q28" s="102" t="s">
        <v>458</v>
      </c>
      <c r="R28" s="51">
        <v>0</v>
      </c>
      <c r="S28" s="51">
        <v>0</v>
      </c>
      <c r="T28" s="51">
        <v>0</v>
      </c>
      <c r="U28" s="52">
        <f t="shared" si="8"/>
        <v>0</v>
      </c>
      <c r="V28" s="51">
        <v>0</v>
      </c>
      <c r="W28" s="51">
        <v>0</v>
      </c>
      <c r="X28" s="51">
        <v>0</v>
      </c>
      <c r="Y28" s="52">
        <f t="shared" si="20"/>
        <v>0</v>
      </c>
      <c r="Z28" s="51">
        <v>0</v>
      </c>
      <c r="AA28" s="51">
        <v>0</v>
      </c>
      <c r="AB28" s="51">
        <v>0</v>
      </c>
      <c r="AC28" s="52">
        <f t="shared" si="3"/>
        <v>0</v>
      </c>
      <c r="AD28" s="46">
        <f t="shared" si="21"/>
        <v>0</v>
      </c>
    </row>
    <row r="29" spans="2:30" ht="99.95" customHeight="1" thickBot="1" x14ac:dyDescent="0.3">
      <c r="B29" s="250" t="s">
        <v>151</v>
      </c>
      <c r="C29" s="49" t="s">
        <v>152</v>
      </c>
      <c r="D29" s="49" t="s">
        <v>153</v>
      </c>
      <c r="E29" s="36" t="s">
        <v>9</v>
      </c>
      <c r="F29" s="50">
        <v>1</v>
      </c>
      <c r="G29" s="50">
        <v>0</v>
      </c>
      <c r="H29" s="50">
        <v>0</v>
      </c>
      <c r="I29" s="50">
        <v>0</v>
      </c>
      <c r="J29" s="110" t="s">
        <v>10</v>
      </c>
      <c r="K29" s="112" t="s">
        <v>478</v>
      </c>
      <c r="L29" s="51">
        <v>1</v>
      </c>
      <c r="M29" s="51">
        <v>0</v>
      </c>
      <c r="N29" s="51">
        <v>0</v>
      </c>
      <c r="O29" s="52">
        <f t="shared" si="0"/>
        <v>1</v>
      </c>
      <c r="P29" s="45">
        <f t="shared" si="1"/>
        <v>1</v>
      </c>
      <c r="Q29" s="102" t="s">
        <v>459</v>
      </c>
      <c r="R29" s="51">
        <v>0</v>
      </c>
      <c r="S29" s="51">
        <v>0</v>
      </c>
      <c r="T29" s="51">
        <v>0</v>
      </c>
      <c r="U29" s="52">
        <f t="shared" si="8"/>
        <v>0</v>
      </c>
      <c r="V29" s="51">
        <v>0</v>
      </c>
      <c r="W29" s="51">
        <v>0</v>
      </c>
      <c r="X29" s="51">
        <v>0</v>
      </c>
      <c r="Y29" s="52">
        <f t="shared" si="20"/>
        <v>0</v>
      </c>
      <c r="Z29" s="51">
        <v>0</v>
      </c>
      <c r="AA29" s="51">
        <v>0</v>
      </c>
      <c r="AB29" s="51">
        <v>0</v>
      </c>
      <c r="AC29" s="52">
        <f t="shared" si="3"/>
        <v>0</v>
      </c>
      <c r="AD29" s="46">
        <f t="shared" si="21"/>
        <v>1</v>
      </c>
    </row>
    <row r="30" spans="2:30" ht="99.95" customHeight="1" thickBot="1" x14ac:dyDescent="0.3">
      <c r="B30" s="250"/>
      <c r="C30" s="49" t="s">
        <v>154</v>
      </c>
      <c r="D30" s="49" t="s">
        <v>155</v>
      </c>
      <c r="E30" s="36" t="s">
        <v>46</v>
      </c>
      <c r="F30" s="50">
        <v>0.15</v>
      </c>
      <c r="G30" s="50">
        <v>0.3</v>
      </c>
      <c r="H30" s="50">
        <v>0.45</v>
      </c>
      <c r="I30" s="50">
        <v>0.6</v>
      </c>
      <c r="J30" s="110" t="s">
        <v>10</v>
      </c>
      <c r="K30" s="112" t="s">
        <v>479</v>
      </c>
      <c r="L30" s="51">
        <v>0</v>
      </c>
      <c r="M30" s="51">
        <v>0</v>
      </c>
      <c r="N30" s="51">
        <v>1</v>
      </c>
      <c r="O30" s="59">
        <f t="shared" si="0"/>
        <v>1</v>
      </c>
      <c r="P30" s="59"/>
      <c r="Q30" s="102" t="s">
        <v>460</v>
      </c>
      <c r="R30" s="51">
        <v>0</v>
      </c>
      <c r="S30" s="51">
        <v>0</v>
      </c>
      <c r="T30" s="51">
        <v>0</v>
      </c>
      <c r="U30" s="59">
        <f t="shared" si="8"/>
        <v>0</v>
      </c>
      <c r="V30" s="51">
        <v>0</v>
      </c>
      <c r="W30" s="51">
        <v>0</v>
      </c>
      <c r="X30" s="51">
        <v>0</v>
      </c>
      <c r="Y30" s="59">
        <f t="shared" si="20"/>
        <v>0</v>
      </c>
      <c r="Z30" s="51">
        <v>0</v>
      </c>
      <c r="AA30" s="51">
        <v>0</v>
      </c>
      <c r="AB30" s="51">
        <v>0</v>
      </c>
      <c r="AC30" s="61">
        <f>+AB30</f>
        <v>0</v>
      </c>
      <c r="AD30" s="46">
        <f t="shared" si="21"/>
        <v>1</v>
      </c>
    </row>
    <row r="31" spans="2:30" ht="99.95" customHeight="1" thickBot="1" x14ac:dyDescent="0.3">
      <c r="B31" s="49" t="s">
        <v>156</v>
      </c>
      <c r="C31" s="49" t="s">
        <v>157</v>
      </c>
      <c r="D31" s="49" t="s">
        <v>158</v>
      </c>
      <c r="E31" s="36" t="s">
        <v>9</v>
      </c>
      <c r="F31" s="50">
        <v>0</v>
      </c>
      <c r="G31" s="50">
        <v>0</v>
      </c>
      <c r="H31" s="50">
        <v>1</v>
      </c>
      <c r="I31" s="50">
        <v>0</v>
      </c>
      <c r="J31" s="104" t="s">
        <v>20</v>
      </c>
      <c r="K31" s="112" t="s">
        <v>480</v>
      </c>
      <c r="L31" s="51">
        <v>0</v>
      </c>
      <c r="M31" s="51">
        <v>0</v>
      </c>
      <c r="N31" s="51">
        <v>0</v>
      </c>
      <c r="O31" s="52">
        <f t="shared" si="0"/>
        <v>0</v>
      </c>
      <c r="P31" s="52"/>
      <c r="Q31" s="36" t="str">
        <f>+D31</f>
        <v>Informes semestrales de gestión</v>
      </c>
      <c r="R31" s="51">
        <v>0</v>
      </c>
      <c r="S31" s="51">
        <v>0</v>
      </c>
      <c r="T31" s="51">
        <v>0</v>
      </c>
      <c r="U31" s="52">
        <f t="shared" si="8"/>
        <v>0</v>
      </c>
      <c r="V31" s="51">
        <v>0</v>
      </c>
      <c r="W31" s="51">
        <v>0</v>
      </c>
      <c r="X31" s="51">
        <v>0</v>
      </c>
      <c r="Y31" s="52">
        <f t="shared" si="20"/>
        <v>0</v>
      </c>
      <c r="Z31" s="51">
        <v>0</v>
      </c>
      <c r="AA31" s="51">
        <v>0</v>
      </c>
      <c r="AB31" s="51">
        <v>0</v>
      </c>
      <c r="AC31" s="52">
        <f>+IF($E31="Porcentaje",IF(AND(Z31&lt;&gt;"",AA31="",AB31=""),Z31,IF(AND(Z31&lt;&gt;"",AA31&lt;&gt;"",AB31=""),AA31,IF(AND(Z31&lt;&gt;"",AA31&lt;&gt;"",AB31&lt;&gt;""),AB31,0))),SUM(Z31:AB31))</f>
        <v>0</v>
      </c>
      <c r="AD31" s="46">
        <f t="shared" si="21"/>
        <v>0</v>
      </c>
    </row>
    <row r="32" spans="2:30" ht="99.95" customHeight="1" thickBot="1" x14ac:dyDescent="0.3">
      <c r="B32" s="106" t="s">
        <v>159</v>
      </c>
      <c r="C32" s="49" t="s">
        <v>160</v>
      </c>
      <c r="D32" s="49" t="s">
        <v>161</v>
      </c>
      <c r="E32" s="36" t="s">
        <v>9</v>
      </c>
      <c r="F32" s="50">
        <v>0</v>
      </c>
      <c r="G32" s="50">
        <v>0</v>
      </c>
      <c r="H32" s="50">
        <v>0</v>
      </c>
      <c r="I32" s="50">
        <v>1</v>
      </c>
      <c r="J32" s="104" t="s">
        <v>20</v>
      </c>
      <c r="K32" s="112" t="s">
        <v>480</v>
      </c>
      <c r="L32" s="51">
        <v>0</v>
      </c>
      <c r="M32" s="51">
        <v>0</v>
      </c>
      <c r="N32" s="51">
        <v>0</v>
      </c>
      <c r="O32" s="52">
        <f t="shared" si="0"/>
        <v>0</v>
      </c>
      <c r="P32" s="52"/>
      <c r="Q32" s="36" t="s">
        <v>461</v>
      </c>
      <c r="R32" s="51">
        <v>0</v>
      </c>
      <c r="S32" s="51">
        <v>0</v>
      </c>
      <c r="T32" s="51"/>
      <c r="U32" s="52">
        <f t="shared" si="8"/>
        <v>0</v>
      </c>
      <c r="V32" s="51">
        <v>0</v>
      </c>
      <c r="W32" s="51">
        <v>0</v>
      </c>
      <c r="X32" s="51"/>
      <c r="Y32" s="52">
        <f t="shared" si="20"/>
        <v>0</v>
      </c>
      <c r="Z32" s="51">
        <v>0</v>
      </c>
      <c r="AA32" s="51">
        <v>0</v>
      </c>
      <c r="AB32" s="51">
        <v>0</v>
      </c>
      <c r="AC32" s="52">
        <f>+IF($E32="Porcentaje",IF(AND(Z32&lt;&gt;"",AA32="",AB32=""),Z32,IF(AND(Z32&lt;&gt;"",AA32&lt;&gt;"",AB32=""),AA32,IF(AND(Z32&lt;&gt;"",AA32&lt;&gt;"",AB32&lt;&gt;""),AB32,0))),SUM(Z32:AB32))</f>
        <v>0</v>
      </c>
      <c r="AD32" s="46">
        <f t="shared" si="21"/>
        <v>0</v>
      </c>
    </row>
    <row r="34" spans="1:3" ht="78" customHeight="1" x14ac:dyDescent="0.25"/>
    <row r="35" spans="1:3" ht="18.75" hidden="1" x14ac:dyDescent="0.25">
      <c r="A35" s="12" t="s">
        <v>324</v>
      </c>
      <c r="B35" s="12" t="s">
        <v>326</v>
      </c>
      <c r="C35" s="12" t="s">
        <v>327</v>
      </c>
    </row>
    <row r="36" spans="1:3" ht="78.75" hidden="1" x14ac:dyDescent="0.25">
      <c r="A36" s="14" t="s">
        <v>332</v>
      </c>
      <c r="B36" s="14" t="s">
        <v>108</v>
      </c>
      <c r="C36" s="10" t="e">
        <f>+P11</f>
        <v>#DIV/0!</v>
      </c>
    </row>
    <row r="37" spans="1:3" ht="63" hidden="1" x14ac:dyDescent="0.25">
      <c r="A37" s="16" t="s">
        <v>332</v>
      </c>
      <c r="B37" s="16" t="s">
        <v>111</v>
      </c>
      <c r="C37" s="11">
        <v>1</v>
      </c>
    </row>
    <row r="38" spans="1:3" ht="63" hidden="1" x14ac:dyDescent="0.25">
      <c r="A38" s="14" t="s">
        <v>332</v>
      </c>
      <c r="B38" s="14" t="s">
        <v>120</v>
      </c>
      <c r="C38" s="10">
        <v>1</v>
      </c>
    </row>
    <row r="39" spans="1:3" ht="47.25" hidden="1" x14ac:dyDescent="0.25">
      <c r="A39" s="16" t="s">
        <v>332</v>
      </c>
      <c r="B39" s="16" t="s">
        <v>129</v>
      </c>
      <c r="C39" s="11">
        <v>1</v>
      </c>
    </row>
    <row r="40" spans="1:3" ht="78.75" hidden="1" x14ac:dyDescent="0.25">
      <c r="A40" s="14" t="s">
        <v>332</v>
      </c>
      <c r="B40" s="14" t="s">
        <v>136</v>
      </c>
      <c r="C40" s="10">
        <f>+P23</f>
        <v>0</v>
      </c>
    </row>
    <row r="41" spans="1:3" ht="78.75" hidden="1" customHeight="1" x14ac:dyDescent="0.25">
      <c r="A41" s="16" t="s">
        <v>332</v>
      </c>
      <c r="B41" s="16" t="s">
        <v>139</v>
      </c>
      <c r="C41" s="11">
        <f>+P26</f>
        <v>1</v>
      </c>
    </row>
    <row r="42" spans="1:3" ht="94.5" hidden="1" x14ac:dyDescent="0.25">
      <c r="A42" s="14" t="s">
        <v>332</v>
      </c>
      <c r="B42" s="14" t="s">
        <v>146</v>
      </c>
      <c r="C42" s="11">
        <f>+P27</f>
        <v>1</v>
      </c>
    </row>
    <row r="43" spans="1:3" ht="93" hidden="1" customHeight="1" x14ac:dyDescent="0.25">
      <c r="A43" s="13" t="s">
        <v>332</v>
      </c>
      <c r="B43" s="13" t="s">
        <v>151</v>
      </c>
      <c r="C43" s="10">
        <f>+P29</f>
        <v>1</v>
      </c>
    </row>
    <row r="44" spans="1:3" ht="63" hidden="1" x14ac:dyDescent="0.25">
      <c r="A44" s="14" t="s">
        <v>332</v>
      </c>
      <c r="B44" s="14" t="s">
        <v>156</v>
      </c>
      <c r="C44" s="11" t="str">
        <f>+Q31</f>
        <v>Informes semestrales de gestión</v>
      </c>
    </row>
    <row r="45" spans="1:3" ht="63" hidden="1" x14ac:dyDescent="0.25">
      <c r="A45" s="13" t="s">
        <v>332</v>
      </c>
      <c r="B45" s="13" t="s">
        <v>159</v>
      </c>
      <c r="C45" s="10" t="str">
        <f>+Q32</f>
        <v>Informe de gestión semestral</v>
      </c>
    </row>
    <row r="46" spans="1:3" ht="19.5" hidden="1" thickBot="1" x14ac:dyDescent="0.3">
      <c r="A46" s="207" t="s">
        <v>328</v>
      </c>
      <c r="B46" s="207"/>
      <c r="C46" s="15">
        <f>+SUM(C37,C38,C39,C40,C41,C42,C43)/7</f>
        <v>0.8571428571428571</v>
      </c>
    </row>
    <row r="47" spans="1:3" ht="15.75" hidden="1" customHeight="1" x14ac:dyDescent="0.25"/>
  </sheetData>
  <mergeCells count="25">
    <mergeCell ref="A46:B46"/>
    <mergeCell ref="AD9:AD10"/>
    <mergeCell ref="B27:B28"/>
    <mergeCell ref="B29:B30"/>
    <mergeCell ref="L9:O9"/>
    <mergeCell ref="R9:U9"/>
    <mergeCell ref="V9:Y9"/>
    <mergeCell ref="Z9:AC9"/>
    <mergeCell ref="B9:B10"/>
    <mergeCell ref="C9:J9"/>
    <mergeCell ref="B12:B15"/>
    <mergeCell ref="B16:B19"/>
    <mergeCell ref="B20:B22"/>
    <mergeCell ref="B24:B26"/>
    <mergeCell ref="P9:P10"/>
    <mergeCell ref="Q9:Q10"/>
    <mergeCell ref="B4:AB4"/>
    <mergeCell ref="B5:AB6"/>
    <mergeCell ref="B7:AB8"/>
    <mergeCell ref="B1:AB1"/>
    <mergeCell ref="B2:G2"/>
    <mergeCell ref="H2:X2"/>
    <mergeCell ref="Y2:AB2"/>
    <mergeCell ref="B3:AB3"/>
    <mergeCell ref="K9:K10"/>
  </mergeCells>
  <phoneticPr fontId="25" type="noConversion"/>
  <dataValidations count="5">
    <dataValidation type="list" allowBlank="1" showInputMessage="1" showErrorMessage="1" sqref="E27:E30 E20:E23" xr:uid="{488E2D5E-38E2-4595-A667-1FB92A371D4E}">
      <formula1>"Unidad,Porcentaje,Monetario"</formula1>
      <formula2>0</formula2>
    </dataValidation>
    <dataValidation type="list" allowBlank="1" showInputMessage="1" showErrorMessage="1" sqref="J20:J23 J27:J30" xr:uid="{A021C230-90E9-4ED9-AA0D-6EF72F54EDAE}">
      <formula1>"A,B,C"</formula1>
      <formula2>0</formula2>
    </dataValidation>
    <dataValidation type="list" allowBlank="1" showErrorMessage="1" sqref="E11:E14 E16:E19" xr:uid="{022A904F-9E7C-4916-9F0C-A91567AE3729}">
      <formula1>"Unidad,Porcentaje,Monetario"</formula1>
    </dataValidation>
    <dataValidation type="list" allowBlank="1" showInputMessage="1" showErrorMessage="1" sqref="E15 E24:E26 E31:E32" xr:uid="{7A34DA5B-DA37-4BAC-9024-205E516C8048}">
      <formula1>"Unidad,Porcentaje,Monetario"</formula1>
    </dataValidation>
    <dataValidation type="list" allowBlank="1" showInputMessage="1" showErrorMessage="1" sqref="J24:J26 J31:J32 J15" xr:uid="{4B021815-1B74-4697-814C-0CF87FC4BE7F}">
      <formula1>"A,B,C"</formula1>
    </dataValidation>
  </dataValidations>
  <pageMargins left="0.7" right="0.7" top="0.75" bottom="0.75" header="0.3" footer="0.3"/>
  <pageSetup scale="41" fitToHeight="0" orientation="landscape" r:id="rId1"/>
  <rowBreaks count="3" manualBreakCount="3">
    <brk id="15" max="16383" man="1"/>
    <brk id="22" max="16383" man="1"/>
    <brk id="28"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000-4AE1-422B-8A7B-EF8C8DFD3C2C}">
  <sheetPr codeName="Hoja6">
    <pageSetUpPr fitToPage="1"/>
  </sheetPr>
  <dimension ref="A1:AD22"/>
  <sheetViews>
    <sheetView view="pageBreakPreview" topLeftCell="A13" zoomScale="60" zoomScaleNormal="60" workbookViewId="0">
      <selection activeCell="B2" sqref="B2:G2"/>
    </sheetView>
  </sheetViews>
  <sheetFormatPr baseColWidth="10" defaultRowHeight="15" x14ac:dyDescent="0.25"/>
  <cols>
    <col min="2" max="2" width="30.7109375" customWidth="1"/>
    <col min="3" max="4" width="25.7109375" customWidth="1"/>
    <col min="5" max="5" width="14.42578125" bestFit="1" customWidth="1"/>
    <col min="6" max="6" width="23.28515625" bestFit="1" customWidth="1"/>
    <col min="7" max="9" width="14.85546875" hidden="1" customWidth="1"/>
    <col min="10" max="10" width="10.5703125" customWidth="1"/>
    <col min="11" max="11" width="46.140625" bestFit="1" customWidth="1"/>
    <col min="12" max="14" width="20.7109375" customWidth="1"/>
    <col min="15" max="15" width="23.28515625" bestFit="1" customWidth="1"/>
    <col min="16" max="16" width="30.7109375" customWidth="1"/>
    <col min="17" max="17" width="8.42578125" hidden="1" customWidth="1"/>
    <col min="18" max="18" width="5.140625" hidden="1" customWidth="1"/>
    <col min="19" max="19" width="5.85546875" hidden="1" customWidth="1"/>
    <col min="20" max="20" width="5.7109375" hidden="1" customWidth="1"/>
    <col min="21" max="21" width="8.42578125" hidden="1" customWidth="1"/>
    <col min="22" max="22" width="5.140625" hidden="1" customWidth="1"/>
    <col min="23" max="23" width="7" hidden="1" customWidth="1"/>
    <col min="24" max="24" width="11" hidden="1" customWidth="1"/>
    <col min="25" max="25" width="8.42578125" hidden="1" customWidth="1"/>
    <col min="26" max="26" width="8" hidden="1" customWidth="1"/>
    <col min="27" max="27" width="10.5703125" hidden="1" customWidth="1"/>
    <col min="28" max="28" width="10" hidden="1" customWidth="1"/>
    <col min="29" max="29" width="8.42578125" hidden="1" customWidth="1"/>
    <col min="30" max="30" width="15.14062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29.7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409</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thickBot="1" x14ac:dyDescent="0.3">
      <c r="B9" s="210" t="s">
        <v>0</v>
      </c>
      <c r="C9" s="210" t="s">
        <v>1</v>
      </c>
      <c r="D9" s="210"/>
      <c r="E9" s="210"/>
      <c r="F9" s="211"/>
      <c r="G9" s="211"/>
      <c r="H9" s="211"/>
      <c r="I9" s="211"/>
      <c r="J9" s="210"/>
      <c r="K9" s="210" t="s">
        <v>413</v>
      </c>
      <c r="L9" s="247" t="s">
        <v>52</v>
      </c>
      <c r="M9" s="248"/>
      <c r="N9" s="248"/>
      <c r="O9" s="249"/>
      <c r="P9" s="210" t="s">
        <v>422</v>
      </c>
      <c r="Q9" s="214" t="s">
        <v>322</v>
      </c>
      <c r="R9" s="208" t="s">
        <v>53</v>
      </c>
      <c r="S9" s="208"/>
      <c r="T9" s="208"/>
      <c r="U9" s="208"/>
      <c r="V9" s="208" t="s">
        <v>54</v>
      </c>
      <c r="W9" s="208"/>
      <c r="X9" s="208"/>
      <c r="Y9" s="208"/>
      <c r="Z9" s="208" t="s">
        <v>55</v>
      </c>
      <c r="AA9" s="208"/>
      <c r="AB9" s="208"/>
      <c r="AC9" s="208"/>
      <c r="AD9" s="209" t="s">
        <v>184</v>
      </c>
    </row>
    <row r="10" spans="2:30" ht="26.25"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0"/>
      <c r="Q10" s="214"/>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2:30" ht="150" customHeight="1" thickBot="1" x14ac:dyDescent="0.3">
      <c r="B11" s="67" t="s">
        <v>172</v>
      </c>
      <c r="C11" s="68" t="s">
        <v>173</v>
      </c>
      <c r="D11" s="68" t="s">
        <v>174</v>
      </c>
      <c r="E11" s="36" t="s">
        <v>9</v>
      </c>
      <c r="F11" s="69">
        <v>17</v>
      </c>
      <c r="G11" s="69">
        <v>13</v>
      </c>
      <c r="H11" s="69">
        <v>14</v>
      </c>
      <c r="I11" s="69">
        <v>13</v>
      </c>
      <c r="J11" s="70" t="s">
        <v>10</v>
      </c>
      <c r="K11" s="71" t="s">
        <v>490</v>
      </c>
      <c r="L11" s="64">
        <v>0</v>
      </c>
      <c r="M11" s="64">
        <v>5</v>
      </c>
      <c r="N11" s="64">
        <v>0</v>
      </c>
      <c r="O11" s="65">
        <f>+IF($E11="Porcentaje",IF(AND(L11&lt;&gt;"",M11="",N11=""),L11,IF(AND(L11&lt;&gt;"",M11&lt;&gt;"",N11=""),M11,IF(AND(L11&lt;&gt;"",M11&lt;&gt;"",N11&lt;&gt;""),N11,0))),SUM(L11:N11))</f>
        <v>5</v>
      </c>
      <c r="P11" s="71" t="s">
        <v>486</v>
      </c>
      <c r="Q11" s="45">
        <f>+O11/F11</f>
        <v>0.29411764705882354</v>
      </c>
      <c r="R11" s="64">
        <v>0</v>
      </c>
      <c r="S11" s="64">
        <v>0</v>
      </c>
      <c r="T11" s="64">
        <v>0</v>
      </c>
      <c r="U11" s="65">
        <f>+IF($E11="Porcentaje",IF(AND(R11&lt;&gt;"",S11="",T11=""),R11,IF(AND(R11&lt;&gt;"",S11&lt;&gt;"",T11=""),S11,IF(AND(R11&lt;&gt;"",S11&lt;&gt;"",T11&lt;&gt;""),T11,0))),SUM(R11:T11))</f>
        <v>0</v>
      </c>
      <c r="V11" s="64">
        <v>0</v>
      </c>
      <c r="W11" s="64">
        <v>0</v>
      </c>
      <c r="X11" s="64">
        <v>0</v>
      </c>
      <c r="Y11" s="65">
        <f>+IF($E11="Porcentaje",IF(AND(V11&lt;&gt;"",W11="",X11=""),V11,IF(AND(V11&lt;&gt;"",W11&lt;&gt;"",X11=""),W11,IF(AND(V11&lt;&gt;"",W11&lt;&gt;"",X11&lt;&gt;""),X11,0))),SUM(V11:X11))</f>
        <v>0</v>
      </c>
      <c r="Z11" s="64">
        <v>0</v>
      </c>
      <c r="AA11" s="64">
        <v>0</v>
      </c>
      <c r="AB11" s="64">
        <v>0</v>
      </c>
      <c r="AC11" s="65">
        <f>+IF($E11="Porcentaje",IF(AND(Z11&lt;&gt;"",AA11="",AB11=""),Z11,IF(AND(Z11&lt;&gt;"",AA11&lt;&gt;"",AB11=""),AA11,IF(AND(Z11&lt;&gt;"",AA11&lt;&gt;"",AB11&lt;&gt;""),AB11,0))),SUM(Z11:AB11))</f>
        <v>0</v>
      </c>
      <c r="AD11" s="62"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150" customHeight="1" thickBot="1" x14ac:dyDescent="0.3">
      <c r="B12" s="71" t="s">
        <v>175</v>
      </c>
      <c r="C12" s="72" t="s">
        <v>176</v>
      </c>
      <c r="D12" s="72" t="s">
        <v>177</v>
      </c>
      <c r="E12" s="36" t="s">
        <v>9</v>
      </c>
      <c r="F12" s="69">
        <v>12</v>
      </c>
      <c r="G12" s="69">
        <v>12</v>
      </c>
      <c r="H12" s="69">
        <v>12</v>
      </c>
      <c r="I12" s="69">
        <v>12</v>
      </c>
      <c r="J12" s="70" t="s">
        <v>10</v>
      </c>
      <c r="K12" s="71" t="s">
        <v>491</v>
      </c>
      <c r="L12" s="64">
        <v>4</v>
      </c>
      <c r="M12" s="64">
        <v>4</v>
      </c>
      <c r="N12" s="64">
        <v>4</v>
      </c>
      <c r="O12" s="65">
        <f>+IF($E12="Porcentaje",IF(AND(L12&lt;&gt;"",M12="",N12=""),L12,IF(AND(L12&lt;&gt;"",M12&lt;&gt;"",N12=""),M12,IF(AND(L12&lt;&gt;"",M12&lt;&gt;"",N12&lt;&gt;""),N12,0))),SUM(L12:N12))</f>
        <v>12</v>
      </c>
      <c r="P12" s="71" t="s">
        <v>487</v>
      </c>
      <c r="Q12" s="45">
        <f>+O12/F12</f>
        <v>1</v>
      </c>
      <c r="R12" s="64">
        <v>0</v>
      </c>
      <c r="S12" s="64">
        <v>0</v>
      </c>
      <c r="T12" s="64">
        <v>0</v>
      </c>
      <c r="U12" s="65">
        <f>+IF($E12="Porcentaje",IF(AND(R12&lt;&gt;"",S12="",T12=""),R12,IF(AND(R12&lt;&gt;"",S12&lt;&gt;"",T12=""),S12,IF(AND(R12&lt;&gt;"",S12&lt;&gt;"",T12&lt;&gt;""),T12,0))),SUM(R12:T12))</f>
        <v>0</v>
      </c>
      <c r="V12" s="64">
        <v>0</v>
      </c>
      <c r="W12" s="64">
        <v>0</v>
      </c>
      <c r="X12" s="64">
        <v>0</v>
      </c>
      <c r="Y12" s="65">
        <f>+IF($E12="Porcentaje",IF(AND(V12&lt;&gt;"",W12="",X12=""),V12,IF(AND(V12&lt;&gt;"",W12&lt;&gt;"",X12=""),W12,IF(AND(V12&lt;&gt;"",W12&lt;&gt;"",X12&lt;&gt;""),X12,0))),SUM(V12:X12))</f>
        <v>0</v>
      </c>
      <c r="Z12" s="64">
        <v>0</v>
      </c>
      <c r="AA12" s="64">
        <v>0</v>
      </c>
      <c r="AB12" s="64">
        <v>0</v>
      </c>
      <c r="AC12" s="65">
        <f>+IF($E12="Porcentaje",IF(AND(Z12&lt;&gt;"",AA12="",AB12=""),Z12,IF(AND(Z12&lt;&gt;"",AA12&lt;&gt;"",AB12=""),AA12,IF(AND(Z12&lt;&gt;"",AA12&lt;&gt;"",AB12&lt;&gt;""),AB12,0))),SUM(Z12:AB12))</f>
        <v>0</v>
      </c>
      <c r="AD12" s="62"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150" customHeight="1" thickBot="1" x14ac:dyDescent="0.3">
      <c r="B13" s="67" t="s">
        <v>178</v>
      </c>
      <c r="C13" s="72" t="s">
        <v>179</v>
      </c>
      <c r="D13" s="73" t="s">
        <v>180</v>
      </c>
      <c r="E13" s="36" t="s">
        <v>9</v>
      </c>
      <c r="F13" s="69">
        <v>600</v>
      </c>
      <c r="G13" s="69">
        <v>650</v>
      </c>
      <c r="H13" s="69">
        <v>650</v>
      </c>
      <c r="I13" s="69">
        <v>650</v>
      </c>
      <c r="J13" s="70" t="s">
        <v>10</v>
      </c>
      <c r="K13" s="71" t="s">
        <v>492</v>
      </c>
      <c r="L13" s="64">
        <v>250</v>
      </c>
      <c r="M13" s="64">
        <v>250</v>
      </c>
      <c r="N13" s="64">
        <v>240</v>
      </c>
      <c r="O13" s="65">
        <f>+IF($E13="Porcentaje",IF(AND(L13&lt;&gt;"",M13="",N13=""),L13,IF(AND(L13&lt;&gt;"",M13&lt;&gt;"",N13=""),M13,IF(AND(L13&lt;&gt;"",M13&lt;&gt;"",N13&lt;&gt;""),N13,0))),SUM(L13:N13))</f>
        <v>740</v>
      </c>
      <c r="P13" s="71" t="s">
        <v>488</v>
      </c>
      <c r="Q13" s="45">
        <f>+O13/F13</f>
        <v>1.2333333333333334</v>
      </c>
      <c r="R13" s="64">
        <v>0</v>
      </c>
      <c r="S13" s="64">
        <v>0</v>
      </c>
      <c r="T13" s="64">
        <v>0</v>
      </c>
      <c r="U13" s="65">
        <f>+IF($E13="Porcentaje",IF(AND(R13&lt;&gt;"",S13="",T13=""),R13,IF(AND(R13&lt;&gt;"",S13&lt;&gt;"",T13=""),S13,IF(AND(R13&lt;&gt;"",S13&lt;&gt;"",T13&lt;&gt;""),T13,0))),SUM(R13:T13))</f>
        <v>0</v>
      </c>
      <c r="V13" s="64">
        <v>0</v>
      </c>
      <c r="W13" s="64">
        <v>0</v>
      </c>
      <c r="X13" s="64">
        <v>0</v>
      </c>
      <c r="Y13" s="65">
        <f>+IF($E13="Porcentaje",IF(AND(V13&lt;&gt;"",W13="",X13=""),V13,IF(AND(V13&lt;&gt;"",W13&lt;&gt;"",X13=""),W13,IF(AND(V13&lt;&gt;"",W13&lt;&gt;"",X13&lt;&gt;""),X13,0))),SUM(V13:X13))</f>
        <v>0</v>
      </c>
      <c r="Z13" s="64">
        <v>0</v>
      </c>
      <c r="AA13" s="64">
        <v>0</v>
      </c>
      <c r="AB13" s="64">
        <v>0</v>
      </c>
      <c r="AC13" s="65">
        <f>+IF($E13="Porcentaje",IF(AND(Z13&lt;&gt;"",AA13="",AB13=""),Z13,IF(AND(Z13&lt;&gt;"",AA13&lt;&gt;"",AB13=""),AA13,IF(AND(Z13&lt;&gt;"",AA13&lt;&gt;"",AB13&lt;&gt;""),AB13,0))),SUM(Z13:AB13))</f>
        <v>0</v>
      </c>
      <c r="AD13" s="62"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150" customHeight="1" thickBot="1" x14ac:dyDescent="0.3">
      <c r="B14" s="67" t="s">
        <v>181</v>
      </c>
      <c r="C14" s="72" t="s">
        <v>323</v>
      </c>
      <c r="D14" s="72" t="s">
        <v>182</v>
      </c>
      <c r="E14" s="36" t="s">
        <v>183</v>
      </c>
      <c r="F14" s="74">
        <v>26000000</v>
      </c>
      <c r="G14" s="69">
        <v>26000000</v>
      </c>
      <c r="H14" s="69">
        <v>24000000</v>
      </c>
      <c r="I14" s="69">
        <v>24000000</v>
      </c>
      <c r="J14" s="70" t="s">
        <v>10</v>
      </c>
      <c r="K14" s="71" t="s">
        <v>673</v>
      </c>
      <c r="L14" s="75">
        <v>1369836</v>
      </c>
      <c r="M14" s="75">
        <v>29900000</v>
      </c>
      <c r="N14" s="75">
        <v>11140000</v>
      </c>
      <c r="O14" s="76">
        <f>+IF($E14="Porcentaje",IF(AND(L14&lt;&gt;"",M14="",N14=""),L14,IF(AND(L14&lt;&gt;"",M14&lt;&gt;"",N14=""),M14,IF(AND(L14&lt;&gt;"",M14&lt;&gt;"",N14&lt;&gt;""),N14,0))),SUM(L14:N14))</f>
        <v>42409836</v>
      </c>
      <c r="P14" s="71" t="s">
        <v>489</v>
      </c>
      <c r="Q14" s="45">
        <f>+O14/F14</f>
        <v>1.6311475384615384</v>
      </c>
      <c r="R14" s="64">
        <v>0</v>
      </c>
      <c r="S14" s="64">
        <v>0</v>
      </c>
      <c r="T14" s="64">
        <v>0</v>
      </c>
      <c r="U14" s="76">
        <f>+IF($E14="Porcentaje",IF(AND(R14&lt;&gt;"",S14="",T14=""),R14,IF(AND(R14&lt;&gt;"",S14&lt;&gt;"",T14=""),S14,IF(AND(R14&lt;&gt;"",S14&lt;&gt;"",T14&lt;&gt;""),T14,0))),SUM(R14:T14))</f>
        <v>0</v>
      </c>
      <c r="V14" s="64">
        <v>0</v>
      </c>
      <c r="W14" s="64">
        <v>0</v>
      </c>
      <c r="X14" s="64">
        <v>0</v>
      </c>
      <c r="Y14" s="76">
        <f>+IF($E14="Porcentaje",IF(AND(V14&lt;&gt;"",W14="",X14=""),V14,IF(AND(V14&lt;&gt;"",W14&lt;&gt;"",X14=""),W14,IF(AND(V14&lt;&gt;"",W14&lt;&gt;"",X14&lt;&gt;""),X14,0))),SUM(V14:X14))</f>
        <v>0</v>
      </c>
      <c r="Z14" s="64">
        <v>0</v>
      </c>
      <c r="AA14" s="64">
        <v>0</v>
      </c>
      <c r="AB14" s="64">
        <v>0</v>
      </c>
      <c r="AC14" s="76">
        <f>+IF($E14="Porcentaje",IF(AND(Z14&lt;&gt;"",AA14="",AB14=""),Z14,IF(AND(Z14&lt;&gt;"",AA14&lt;&gt;"",AB14=""),AA14,IF(AND(Z14&lt;&gt;"",AA14&lt;&gt;"",AB14&lt;&gt;""),AB14,0))),SUM(Z14:AB14))</f>
        <v>0</v>
      </c>
      <c r="AD14" s="66"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7" spans="1:3" ht="18.75" hidden="1" x14ac:dyDescent="0.25">
      <c r="A17" s="12" t="s">
        <v>324</v>
      </c>
      <c r="B17" s="12" t="s">
        <v>326</v>
      </c>
      <c r="C17" s="12" t="s">
        <v>327</v>
      </c>
    </row>
    <row r="18" spans="1:3" ht="110.25" hidden="1" x14ac:dyDescent="0.25">
      <c r="A18" s="13" t="s">
        <v>330</v>
      </c>
      <c r="B18" s="13" t="s">
        <v>172</v>
      </c>
      <c r="C18" s="10">
        <f>+Q11</f>
        <v>0.29411764705882354</v>
      </c>
    </row>
    <row r="19" spans="1:3" ht="63" hidden="1" x14ac:dyDescent="0.25">
      <c r="A19" s="14" t="s">
        <v>330</v>
      </c>
      <c r="B19" s="14" t="s">
        <v>175</v>
      </c>
      <c r="C19" s="11">
        <f t="shared" ref="C19" si="0">+Q12</f>
        <v>1</v>
      </c>
    </row>
    <row r="20" spans="1:3" ht="63" hidden="1" x14ac:dyDescent="0.25">
      <c r="A20" s="13" t="s">
        <v>330</v>
      </c>
      <c r="B20" s="13" t="s">
        <v>178</v>
      </c>
      <c r="C20" s="11">
        <v>1</v>
      </c>
    </row>
    <row r="21" spans="1:3" ht="63" hidden="1" x14ac:dyDescent="0.25">
      <c r="A21" s="14" t="s">
        <v>330</v>
      </c>
      <c r="B21" s="14" t="s">
        <v>181</v>
      </c>
      <c r="C21" s="11">
        <v>1</v>
      </c>
    </row>
    <row r="22" spans="1:3" ht="19.5" hidden="1" thickBot="1" x14ac:dyDescent="0.3">
      <c r="A22" s="207" t="s">
        <v>328</v>
      </c>
      <c r="B22" s="207"/>
      <c r="C22" s="15">
        <f>+SUM(C18:C21)/4</f>
        <v>0.82352941176470584</v>
      </c>
    </row>
  </sheetData>
  <mergeCells count="19">
    <mergeCell ref="A22:B22"/>
    <mergeCell ref="AD9:AD10"/>
    <mergeCell ref="B9:B10"/>
    <mergeCell ref="C9:J9"/>
    <mergeCell ref="R9:U9"/>
    <mergeCell ref="V9:Y9"/>
    <mergeCell ref="Z9:AC9"/>
    <mergeCell ref="Q9:Q10"/>
    <mergeCell ref="P9:P10"/>
    <mergeCell ref="K9:K10"/>
    <mergeCell ref="L9:O9"/>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J11:J14" xr:uid="{F107D6F3-AB2C-47F3-8045-1D34CBF24250}">
      <formula1>"A,B,C"</formula1>
    </dataValidation>
    <dataValidation type="list" allowBlank="1" showInputMessage="1" showErrorMessage="1" sqref="E11:E14" xr:uid="{9361BCE4-6095-40BB-AA00-F0916C7459EE}">
      <formula1>"Unidad,Porcentaje,Monetario"</formula1>
    </dataValidation>
  </dataValidations>
  <pageMargins left="0.7" right="0.7" top="0.75" bottom="0.75" header="0.3" footer="0.3"/>
  <pageSetup scale="4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4109-CA40-438F-B763-DB467DCE4BDA}">
  <sheetPr codeName="Hoja8">
    <pageSetUpPr fitToPage="1"/>
  </sheetPr>
  <dimension ref="A1:AD43"/>
  <sheetViews>
    <sheetView tabSelected="1" view="pageBreakPreview" topLeftCell="C27" zoomScaleNormal="70" zoomScaleSheetLayoutView="100" workbookViewId="0">
      <selection activeCell="E49" sqref="E49"/>
    </sheetView>
  </sheetViews>
  <sheetFormatPr baseColWidth="10" defaultRowHeight="15" x14ac:dyDescent="0.25"/>
  <cols>
    <col min="1" max="1" width="13" bestFit="1" customWidth="1"/>
    <col min="2" max="2" width="45.7109375" customWidth="1"/>
    <col min="3" max="3" width="40.7109375" customWidth="1"/>
    <col min="4" max="4" width="20.7109375" customWidth="1"/>
    <col min="5" max="5" width="14.42578125" bestFit="1" customWidth="1"/>
    <col min="6" max="6" width="10" customWidth="1"/>
    <col min="7" max="9" width="6" hidden="1" customWidth="1"/>
    <col min="10" max="10" width="14.5703125" customWidth="1"/>
    <col min="11" max="11" width="50.7109375" customWidth="1"/>
    <col min="12" max="15" width="10.7109375" customWidth="1"/>
    <col min="16" max="16" width="40.7109375" customWidth="1"/>
    <col min="17" max="17" width="11.285156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29.7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411</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thickBot="1" x14ac:dyDescent="0.3">
      <c r="B9" s="255" t="s">
        <v>0</v>
      </c>
      <c r="C9" s="255" t="s">
        <v>1</v>
      </c>
      <c r="D9" s="255"/>
      <c r="E9" s="255"/>
      <c r="F9" s="255"/>
      <c r="G9" s="255"/>
      <c r="H9" s="255"/>
      <c r="I9" s="255"/>
      <c r="J9" s="255"/>
      <c r="K9" s="255" t="s">
        <v>413</v>
      </c>
      <c r="L9" s="251" t="s">
        <v>52</v>
      </c>
      <c r="M9" s="251"/>
      <c r="N9" s="251"/>
      <c r="O9" s="251"/>
      <c r="P9" s="255" t="s">
        <v>422</v>
      </c>
      <c r="Q9" s="254" t="s">
        <v>322</v>
      </c>
      <c r="R9" s="251" t="s">
        <v>53</v>
      </c>
      <c r="S9" s="251"/>
      <c r="T9" s="251"/>
      <c r="U9" s="251"/>
      <c r="V9" s="251" t="s">
        <v>54</v>
      </c>
      <c r="W9" s="251"/>
      <c r="X9" s="251"/>
      <c r="Y9" s="251"/>
      <c r="Z9" s="251" t="s">
        <v>55</v>
      </c>
      <c r="AA9" s="251"/>
      <c r="AB9" s="251"/>
      <c r="AC9" s="251"/>
      <c r="AD9" s="252" t="s">
        <v>184</v>
      </c>
    </row>
    <row r="10" spans="2:30" ht="26.25" thickBot="1" x14ac:dyDescent="0.3">
      <c r="B10" s="255"/>
      <c r="C10" s="84" t="s">
        <v>2</v>
      </c>
      <c r="D10" s="84" t="s">
        <v>3</v>
      </c>
      <c r="E10" s="84" t="s">
        <v>4</v>
      </c>
      <c r="F10" s="83" t="s">
        <v>316</v>
      </c>
      <c r="G10" s="83" t="s">
        <v>317</v>
      </c>
      <c r="H10" s="83" t="s">
        <v>318</v>
      </c>
      <c r="I10" s="83" t="s">
        <v>319</v>
      </c>
      <c r="J10" s="84" t="s">
        <v>5</v>
      </c>
      <c r="K10" s="255"/>
      <c r="L10" s="85" t="s">
        <v>56</v>
      </c>
      <c r="M10" s="85" t="s">
        <v>57</v>
      </c>
      <c r="N10" s="85" t="s">
        <v>58</v>
      </c>
      <c r="O10" s="83" t="s">
        <v>59</v>
      </c>
      <c r="P10" s="255"/>
      <c r="Q10" s="254"/>
      <c r="R10" s="85" t="s">
        <v>60</v>
      </c>
      <c r="S10" s="85" t="s">
        <v>61</v>
      </c>
      <c r="T10" s="85" t="s">
        <v>62</v>
      </c>
      <c r="U10" s="83" t="s">
        <v>63</v>
      </c>
      <c r="V10" s="85" t="s">
        <v>64</v>
      </c>
      <c r="W10" s="85" t="s">
        <v>65</v>
      </c>
      <c r="X10" s="85" t="s">
        <v>66</v>
      </c>
      <c r="Y10" s="83" t="s">
        <v>67</v>
      </c>
      <c r="Z10" s="85" t="s">
        <v>68</v>
      </c>
      <c r="AA10" s="85" t="s">
        <v>69</v>
      </c>
      <c r="AB10" s="85" t="s">
        <v>70</v>
      </c>
      <c r="AC10" s="83" t="s">
        <v>71</v>
      </c>
      <c r="AD10" s="252"/>
    </row>
    <row r="11" spans="2:30" ht="72" customHeight="1" thickBot="1" x14ac:dyDescent="0.3">
      <c r="B11" s="253" t="s">
        <v>191</v>
      </c>
      <c r="C11" s="253" t="s">
        <v>192</v>
      </c>
      <c r="D11" s="86" t="s">
        <v>193</v>
      </c>
      <c r="E11" s="86" t="s">
        <v>9</v>
      </c>
      <c r="F11" s="87">
        <v>4</v>
      </c>
      <c r="G11" s="87">
        <v>4</v>
      </c>
      <c r="H11" s="87">
        <v>5</v>
      </c>
      <c r="I11" s="87">
        <v>2</v>
      </c>
      <c r="J11" s="87" t="s">
        <v>10</v>
      </c>
      <c r="K11" s="256" t="s">
        <v>667</v>
      </c>
      <c r="L11" s="86">
        <v>0</v>
      </c>
      <c r="M11" s="86">
        <v>0</v>
      </c>
      <c r="N11" s="86">
        <v>2</v>
      </c>
      <c r="O11" s="88">
        <f t="shared" ref="O11:O29" si="0">+IF($E11="Porcentaje",IF(AND(L11&lt;&gt;"",M11="",N11=""),L11,IF(AND(L11&lt;&gt;"",M11&lt;&gt;"",N11=""),M11,IF(AND(L11&lt;&gt;"",M11&lt;&gt;"",N11&lt;&gt;""),N11,0))),SUM(L11:N11))</f>
        <v>2</v>
      </c>
      <c r="P11" s="253" t="s">
        <v>668</v>
      </c>
      <c r="Q11" s="89">
        <f t="shared" ref="Q11:Q29" si="1">+O11/F11</f>
        <v>0.5</v>
      </c>
      <c r="R11" s="86">
        <v>0</v>
      </c>
      <c r="S11" s="86">
        <v>0</v>
      </c>
      <c r="T11" s="86">
        <v>0</v>
      </c>
      <c r="U11" s="88">
        <f t="shared" ref="U11:U29" si="2">+IF($E11="Porcentaje",IF(AND(R11&lt;&gt;"",S11="",T11=""),R11,IF(AND(R11&lt;&gt;"",S11&lt;&gt;"",T11=""),S11,IF(AND(R11&lt;&gt;"",S11&lt;&gt;"",T11&lt;&gt;""),T11,0))),SUM(R11:T11))</f>
        <v>0</v>
      </c>
      <c r="V11" s="86">
        <v>0</v>
      </c>
      <c r="W11" s="86">
        <v>0</v>
      </c>
      <c r="X11" s="86">
        <v>0</v>
      </c>
      <c r="Y11" s="88">
        <f t="shared" ref="Y11:Y29" si="3">+IF($E11="Porcentaje",IF(AND(V11&lt;&gt;"",W11="",X11=""),V11,IF(AND(V11&lt;&gt;"",W11&lt;&gt;"",X11=""),W11,IF(AND(V11&lt;&gt;"",W11&lt;&gt;"",X11&lt;&gt;""),X11,0))),SUM(V11:X11))</f>
        <v>0</v>
      </c>
      <c r="Z11" s="86">
        <v>0</v>
      </c>
      <c r="AA11" s="86">
        <v>0</v>
      </c>
      <c r="AB11" s="86">
        <v>0</v>
      </c>
      <c r="AC11" s="88">
        <f t="shared" ref="AC11:AC29" si="4">+IF($E11="Porcentaje",IF(AND(Z11&lt;&gt;"",AA11="",AB11=""),Z11,IF(AND(Z11&lt;&gt;"",AA11&lt;&gt;"",AB11=""),AA11,IF(AND(Z11&lt;&gt;"",AA11&lt;&gt;"",AB11&lt;&gt;""),AB11,0))),SUM(Z11:AB11))</f>
        <v>0</v>
      </c>
      <c r="AD11" s="82"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66" customHeight="1" thickBot="1" x14ac:dyDescent="0.3">
      <c r="B12" s="253"/>
      <c r="C12" s="253"/>
      <c r="D12" s="86" t="s">
        <v>194</v>
      </c>
      <c r="E12" s="86" t="s">
        <v>9</v>
      </c>
      <c r="F12" s="87">
        <v>140</v>
      </c>
      <c r="G12" s="87">
        <v>140</v>
      </c>
      <c r="H12" s="87">
        <v>175</v>
      </c>
      <c r="I12" s="87">
        <v>70</v>
      </c>
      <c r="J12" s="87" t="s">
        <v>10</v>
      </c>
      <c r="K12" s="256"/>
      <c r="L12" s="86">
        <v>0</v>
      </c>
      <c r="M12" s="86">
        <v>0</v>
      </c>
      <c r="N12" s="86">
        <v>80</v>
      </c>
      <c r="O12" s="88">
        <f t="shared" si="0"/>
        <v>80</v>
      </c>
      <c r="P12" s="253"/>
      <c r="Q12" s="89">
        <f t="shared" si="1"/>
        <v>0.5714285714285714</v>
      </c>
      <c r="R12" s="86">
        <v>0</v>
      </c>
      <c r="S12" s="86">
        <v>0</v>
      </c>
      <c r="T12" s="86">
        <v>0</v>
      </c>
      <c r="U12" s="88">
        <f t="shared" si="2"/>
        <v>0</v>
      </c>
      <c r="V12" s="86">
        <v>0</v>
      </c>
      <c r="W12" s="86">
        <v>0</v>
      </c>
      <c r="X12" s="86">
        <v>0</v>
      </c>
      <c r="Y12" s="88">
        <f t="shared" si="3"/>
        <v>0</v>
      </c>
      <c r="Z12" s="86">
        <v>0</v>
      </c>
      <c r="AA12" s="86">
        <v>0</v>
      </c>
      <c r="AB12" s="86">
        <v>0</v>
      </c>
      <c r="AC12" s="88">
        <f t="shared" si="4"/>
        <v>0</v>
      </c>
      <c r="AD12" s="82"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54.95" customHeight="1" thickBot="1" x14ac:dyDescent="0.3">
      <c r="B13" s="253" t="s">
        <v>195</v>
      </c>
      <c r="C13" s="253" t="s">
        <v>196</v>
      </c>
      <c r="D13" s="86" t="s">
        <v>193</v>
      </c>
      <c r="E13" s="86" t="s">
        <v>9</v>
      </c>
      <c r="F13" s="87">
        <v>3</v>
      </c>
      <c r="G13" s="87">
        <v>3</v>
      </c>
      <c r="H13" s="87">
        <v>4</v>
      </c>
      <c r="I13" s="87">
        <v>2</v>
      </c>
      <c r="J13" s="87" t="s">
        <v>10</v>
      </c>
      <c r="K13" s="253" t="s">
        <v>499</v>
      </c>
      <c r="L13" s="86">
        <v>0</v>
      </c>
      <c r="M13" s="86">
        <v>0</v>
      </c>
      <c r="N13" s="86">
        <v>1</v>
      </c>
      <c r="O13" s="88">
        <f t="shared" si="0"/>
        <v>1</v>
      </c>
      <c r="P13" s="253" t="s">
        <v>506</v>
      </c>
      <c r="Q13" s="89">
        <f t="shared" si="1"/>
        <v>0.33333333333333331</v>
      </c>
      <c r="R13" s="86">
        <v>0</v>
      </c>
      <c r="S13" s="86">
        <v>0</v>
      </c>
      <c r="T13" s="86">
        <v>0</v>
      </c>
      <c r="U13" s="88">
        <f t="shared" si="2"/>
        <v>0</v>
      </c>
      <c r="V13" s="86">
        <v>0</v>
      </c>
      <c r="W13" s="86">
        <v>0</v>
      </c>
      <c r="X13" s="86">
        <v>0</v>
      </c>
      <c r="Y13" s="88">
        <f t="shared" si="3"/>
        <v>0</v>
      </c>
      <c r="Z13" s="86">
        <v>0</v>
      </c>
      <c r="AA13" s="86">
        <v>0</v>
      </c>
      <c r="AB13" s="86">
        <v>0</v>
      </c>
      <c r="AC13" s="88">
        <f t="shared" si="4"/>
        <v>0</v>
      </c>
      <c r="AD13" s="82"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54.95" customHeight="1" thickBot="1" x14ac:dyDescent="0.3">
      <c r="B14" s="253"/>
      <c r="C14" s="253"/>
      <c r="D14" s="86" t="s">
        <v>197</v>
      </c>
      <c r="E14" s="86" t="s">
        <v>9</v>
      </c>
      <c r="F14" s="87">
        <v>105</v>
      </c>
      <c r="G14" s="87">
        <v>105</v>
      </c>
      <c r="H14" s="87">
        <v>140</v>
      </c>
      <c r="I14" s="87">
        <v>70</v>
      </c>
      <c r="J14" s="87" t="s">
        <v>10</v>
      </c>
      <c r="K14" s="253"/>
      <c r="L14" s="86">
        <v>0</v>
      </c>
      <c r="M14" s="86">
        <v>0</v>
      </c>
      <c r="N14" s="86">
        <v>39</v>
      </c>
      <c r="O14" s="88">
        <f t="shared" si="0"/>
        <v>39</v>
      </c>
      <c r="P14" s="253"/>
      <c r="Q14" s="89">
        <f t="shared" si="1"/>
        <v>0.37142857142857144</v>
      </c>
      <c r="R14" s="86">
        <v>0</v>
      </c>
      <c r="S14" s="86">
        <v>0</v>
      </c>
      <c r="T14" s="86">
        <v>0</v>
      </c>
      <c r="U14" s="88">
        <f t="shared" si="2"/>
        <v>0</v>
      </c>
      <c r="V14" s="86">
        <v>0</v>
      </c>
      <c r="W14" s="86">
        <v>0</v>
      </c>
      <c r="X14" s="86">
        <v>0</v>
      </c>
      <c r="Y14" s="88">
        <f t="shared" si="3"/>
        <v>0</v>
      </c>
      <c r="Z14" s="86">
        <v>0</v>
      </c>
      <c r="AA14" s="86">
        <v>0</v>
      </c>
      <c r="AB14" s="86">
        <v>0</v>
      </c>
      <c r="AC14" s="88">
        <f t="shared" si="4"/>
        <v>0</v>
      </c>
      <c r="AD14" s="82"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54.95" customHeight="1" thickBot="1" x14ac:dyDescent="0.3">
      <c r="B15" s="253" t="s">
        <v>198</v>
      </c>
      <c r="C15" s="253" t="s">
        <v>199</v>
      </c>
      <c r="D15" s="86" t="s">
        <v>193</v>
      </c>
      <c r="E15" s="86" t="s">
        <v>9</v>
      </c>
      <c r="F15" s="87">
        <v>1</v>
      </c>
      <c r="G15" s="87">
        <v>1</v>
      </c>
      <c r="H15" s="87">
        <v>1</v>
      </c>
      <c r="I15" s="87">
        <v>0</v>
      </c>
      <c r="J15" s="87" t="s">
        <v>10</v>
      </c>
      <c r="K15" s="253" t="s">
        <v>500</v>
      </c>
      <c r="L15" s="86">
        <v>0</v>
      </c>
      <c r="M15" s="86">
        <v>1</v>
      </c>
      <c r="N15" s="86">
        <v>0</v>
      </c>
      <c r="O15" s="88">
        <f t="shared" si="0"/>
        <v>1</v>
      </c>
      <c r="P15" s="253" t="s">
        <v>507</v>
      </c>
      <c r="Q15" s="89">
        <f t="shared" si="1"/>
        <v>1</v>
      </c>
      <c r="R15" s="86">
        <v>0</v>
      </c>
      <c r="S15" s="86">
        <v>0</v>
      </c>
      <c r="T15" s="86">
        <v>0</v>
      </c>
      <c r="U15" s="88">
        <f t="shared" si="2"/>
        <v>0</v>
      </c>
      <c r="V15" s="86">
        <v>0</v>
      </c>
      <c r="W15" s="86">
        <v>0</v>
      </c>
      <c r="X15" s="86">
        <v>0</v>
      </c>
      <c r="Y15" s="88">
        <f t="shared" si="3"/>
        <v>0</v>
      </c>
      <c r="Z15" s="86">
        <v>0</v>
      </c>
      <c r="AA15" s="86">
        <v>0</v>
      </c>
      <c r="AB15" s="86">
        <v>0</v>
      </c>
      <c r="AC15" s="88">
        <f t="shared" si="4"/>
        <v>0</v>
      </c>
      <c r="AD15" s="82"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54.95" customHeight="1" thickBot="1" x14ac:dyDescent="0.3">
      <c r="B16" s="253"/>
      <c r="C16" s="253"/>
      <c r="D16" s="86" t="s">
        <v>197</v>
      </c>
      <c r="E16" s="86" t="s">
        <v>9</v>
      </c>
      <c r="F16" s="87">
        <v>35</v>
      </c>
      <c r="G16" s="87">
        <v>35</v>
      </c>
      <c r="H16" s="87">
        <v>35</v>
      </c>
      <c r="I16" s="87">
        <v>0</v>
      </c>
      <c r="J16" s="87" t="s">
        <v>10</v>
      </c>
      <c r="K16" s="253"/>
      <c r="L16" s="86">
        <v>0</v>
      </c>
      <c r="M16" s="86">
        <v>33</v>
      </c>
      <c r="N16" s="86">
        <v>0</v>
      </c>
      <c r="O16" s="88">
        <f t="shared" si="0"/>
        <v>33</v>
      </c>
      <c r="P16" s="253"/>
      <c r="Q16" s="89">
        <f t="shared" si="1"/>
        <v>0.94285714285714284</v>
      </c>
      <c r="R16" s="86">
        <v>0</v>
      </c>
      <c r="S16" s="86">
        <v>0</v>
      </c>
      <c r="T16" s="86">
        <v>0</v>
      </c>
      <c r="U16" s="88">
        <f t="shared" si="2"/>
        <v>0</v>
      </c>
      <c r="V16" s="86">
        <v>0</v>
      </c>
      <c r="W16" s="86">
        <v>0</v>
      </c>
      <c r="X16" s="86">
        <v>0</v>
      </c>
      <c r="Y16" s="88">
        <f t="shared" si="3"/>
        <v>0</v>
      </c>
      <c r="Z16" s="86">
        <v>0</v>
      </c>
      <c r="AA16" s="86">
        <v>0</v>
      </c>
      <c r="AB16" s="86">
        <v>0</v>
      </c>
      <c r="AC16" s="88">
        <f t="shared" si="4"/>
        <v>0</v>
      </c>
      <c r="AD16" s="82" t="str">
        <f>+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1:30" ht="54.95" customHeight="1" thickBot="1" x14ac:dyDescent="0.3">
      <c r="B17" s="253"/>
      <c r="C17" s="253" t="s">
        <v>200</v>
      </c>
      <c r="D17" s="86" t="s">
        <v>193</v>
      </c>
      <c r="E17" s="86" t="s">
        <v>9</v>
      </c>
      <c r="F17" s="87">
        <v>1</v>
      </c>
      <c r="G17" s="87">
        <v>1</v>
      </c>
      <c r="H17" s="87">
        <v>1</v>
      </c>
      <c r="I17" s="87">
        <v>1</v>
      </c>
      <c r="J17" s="87" t="s">
        <v>10</v>
      </c>
      <c r="K17" s="253" t="s">
        <v>500</v>
      </c>
      <c r="L17" s="86">
        <v>0</v>
      </c>
      <c r="M17" s="86">
        <v>0</v>
      </c>
      <c r="N17" s="86">
        <v>0</v>
      </c>
      <c r="O17" s="88">
        <f t="shared" si="0"/>
        <v>0</v>
      </c>
      <c r="P17" s="253" t="s">
        <v>507</v>
      </c>
      <c r="Q17" s="89">
        <f t="shared" si="1"/>
        <v>0</v>
      </c>
      <c r="R17" s="86">
        <v>0</v>
      </c>
      <c r="S17" s="86">
        <v>0</v>
      </c>
      <c r="T17" s="86">
        <v>0</v>
      </c>
      <c r="U17" s="88">
        <f t="shared" si="2"/>
        <v>0</v>
      </c>
      <c r="V17" s="86">
        <v>0</v>
      </c>
      <c r="W17" s="86">
        <v>0</v>
      </c>
      <c r="X17" s="86">
        <v>0</v>
      </c>
      <c r="Y17" s="88">
        <f t="shared" si="3"/>
        <v>0</v>
      </c>
      <c r="Z17" s="86">
        <v>0</v>
      </c>
      <c r="AA17" s="86">
        <v>0</v>
      </c>
      <c r="AB17" s="86">
        <v>0</v>
      </c>
      <c r="AC17" s="88">
        <f t="shared" si="4"/>
        <v>0</v>
      </c>
      <c r="AD17" s="82" t="str">
        <f>+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1:30" ht="54.95" customHeight="1" thickBot="1" x14ac:dyDescent="0.3">
      <c r="B18" s="253"/>
      <c r="C18" s="253"/>
      <c r="D18" s="86" t="s">
        <v>197</v>
      </c>
      <c r="E18" s="86" t="s">
        <v>9</v>
      </c>
      <c r="F18" s="87">
        <v>80</v>
      </c>
      <c r="G18" s="87">
        <v>80</v>
      </c>
      <c r="H18" s="87">
        <v>75</v>
      </c>
      <c r="I18" s="87">
        <v>80</v>
      </c>
      <c r="J18" s="87" t="s">
        <v>10</v>
      </c>
      <c r="K18" s="253"/>
      <c r="L18" s="86">
        <v>0</v>
      </c>
      <c r="M18" s="86">
        <v>0</v>
      </c>
      <c r="N18" s="86">
        <v>0</v>
      </c>
      <c r="O18" s="88">
        <f t="shared" si="0"/>
        <v>0</v>
      </c>
      <c r="P18" s="253"/>
      <c r="Q18" s="89">
        <f t="shared" si="1"/>
        <v>0</v>
      </c>
      <c r="R18" s="86">
        <v>0</v>
      </c>
      <c r="S18" s="86">
        <v>0</v>
      </c>
      <c r="T18" s="86">
        <v>0</v>
      </c>
      <c r="U18" s="88">
        <f t="shared" si="2"/>
        <v>0</v>
      </c>
      <c r="V18" s="86">
        <v>0</v>
      </c>
      <c r="W18" s="86">
        <v>0</v>
      </c>
      <c r="X18" s="86">
        <v>0</v>
      </c>
      <c r="Y18" s="88">
        <f t="shared" si="3"/>
        <v>0</v>
      </c>
      <c r="Z18" s="86">
        <v>0</v>
      </c>
      <c r="AA18" s="86">
        <v>0</v>
      </c>
      <c r="AB18" s="86">
        <v>0</v>
      </c>
      <c r="AC18" s="88">
        <f t="shared" si="4"/>
        <v>0</v>
      </c>
      <c r="AD18" s="82" t="str">
        <f>+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1:30" ht="54.95" customHeight="1" thickBot="1" x14ac:dyDescent="0.3">
      <c r="B19" s="253" t="s">
        <v>201</v>
      </c>
      <c r="C19" s="253" t="s">
        <v>202</v>
      </c>
      <c r="D19" s="86" t="s">
        <v>193</v>
      </c>
      <c r="E19" s="86" t="s">
        <v>9</v>
      </c>
      <c r="F19" s="87">
        <v>0</v>
      </c>
      <c r="G19" s="87">
        <v>0</v>
      </c>
      <c r="H19" s="87">
        <v>1</v>
      </c>
      <c r="I19" s="87">
        <v>0</v>
      </c>
      <c r="J19" s="87" t="s">
        <v>10</v>
      </c>
      <c r="K19" s="253" t="s">
        <v>501</v>
      </c>
      <c r="L19" s="86">
        <v>0</v>
      </c>
      <c r="M19" s="86">
        <v>0</v>
      </c>
      <c r="N19" s="86">
        <v>0</v>
      </c>
      <c r="O19" s="88">
        <f t="shared" si="0"/>
        <v>0</v>
      </c>
      <c r="P19" s="253" t="s">
        <v>507</v>
      </c>
      <c r="Q19" s="89" t="e">
        <f t="shared" si="1"/>
        <v>#DIV/0!</v>
      </c>
      <c r="R19" s="86">
        <v>0</v>
      </c>
      <c r="S19" s="86">
        <v>0</v>
      </c>
      <c r="T19" s="86">
        <v>0</v>
      </c>
      <c r="U19" s="88">
        <f t="shared" si="2"/>
        <v>0</v>
      </c>
      <c r="V19" s="86">
        <v>0</v>
      </c>
      <c r="W19" s="86">
        <v>0</v>
      </c>
      <c r="X19" s="86">
        <v>0</v>
      </c>
      <c r="Y19" s="88">
        <f t="shared" si="3"/>
        <v>0</v>
      </c>
      <c r="Z19" s="86">
        <v>0</v>
      </c>
      <c r="AA19" s="86">
        <v>0</v>
      </c>
      <c r="AB19" s="86">
        <v>0</v>
      </c>
      <c r="AC19" s="88">
        <f t="shared" si="4"/>
        <v>0</v>
      </c>
      <c r="AD19" s="82" t="str">
        <f>+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1:30" ht="54.95" customHeight="1" thickBot="1" x14ac:dyDescent="0.3">
      <c r="B20" s="253"/>
      <c r="C20" s="253"/>
      <c r="D20" s="86" t="s">
        <v>203</v>
      </c>
      <c r="E20" s="86" t="s">
        <v>9</v>
      </c>
      <c r="F20" s="87">
        <v>0</v>
      </c>
      <c r="G20" s="87">
        <v>0</v>
      </c>
      <c r="H20" s="87">
        <v>40</v>
      </c>
      <c r="I20" s="87">
        <v>0</v>
      </c>
      <c r="J20" s="87" t="s">
        <v>10</v>
      </c>
      <c r="K20" s="253"/>
      <c r="L20" s="86">
        <v>0</v>
      </c>
      <c r="M20" s="86">
        <v>0</v>
      </c>
      <c r="N20" s="86">
        <v>0</v>
      </c>
      <c r="O20" s="88">
        <f t="shared" si="0"/>
        <v>0</v>
      </c>
      <c r="P20" s="253"/>
      <c r="Q20" s="89" t="e">
        <f t="shared" si="1"/>
        <v>#DIV/0!</v>
      </c>
      <c r="R20" s="86">
        <v>0</v>
      </c>
      <c r="S20" s="86">
        <v>0</v>
      </c>
      <c r="T20" s="86">
        <v>0</v>
      </c>
      <c r="U20" s="88">
        <f t="shared" si="2"/>
        <v>0</v>
      </c>
      <c r="V20" s="86">
        <v>0</v>
      </c>
      <c r="W20" s="86">
        <v>0</v>
      </c>
      <c r="X20" s="86">
        <v>0</v>
      </c>
      <c r="Y20" s="88">
        <f t="shared" si="3"/>
        <v>0</v>
      </c>
      <c r="Z20" s="86">
        <v>0</v>
      </c>
      <c r="AA20" s="86">
        <v>0</v>
      </c>
      <c r="AB20" s="86">
        <v>0</v>
      </c>
      <c r="AC20" s="88">
        <f t="shared" si="4"/>
        <v>0</v>
      </c>
      <c r="AD20" s="82" t="str">
        <f>+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1:30" ht="54.95" customHeight="1" thickBot="1" x14ac:dyDescent="0.3">
      <c r="B21" s="253" t="s">
        <v>204</v>
      </c>
      <c r="C21" s="253" t="s">
        <v>205</v>
      </c>
      <c r="D21" s="86" t="s">
        <v>193</v>
      </c>
      <c r="E21" s="86" t="s">
        <v>9</v>
      </c>
      <c r="F21" s="87">
        <v>1</v>
      </c>
      <c r="G21" s="87">
        <v>1</v>
      </c>
      <c r="H21" s="87">
        <v>1</v>
      </c>
      <c r="I21" s="87">
        <v>1</v>
      </c>
      <c r="J21" s="87" t="s">
        <v>10</v>
      </c>
      <c r="K21" s="253" t="s">
        <v>502</v>
      </c>
      <c r="L21" s="86">
        <v>0</v>
      </c>
      <c r="M21" s="86">
        <v>1</v>
      </c>
      <c r="N21" s="86">
        <v>0</v>
      </c>
      <c r="O21" s="88">
        <f t="shared" si="0"/>
        <v>1</v>
      </c>
      <c r="P21" s="253" t="s">
        <v>507</v>
      </c>
      <c r="Q21" s="89">
        <f t="shared" si="1"/>
        <v>1</v>
      </c>
      <c r="R21" s="86">
        <v>0</v>
      </c>
      <c r="S21" s="86">
        <v>0</v>
      </c>
      <c r="T21" s="86">
        <v>0</v>
      </c>
      <c r="U21" s="88">
        <f t="shared" si="2"/>
        <v>0</v>
      </c>
      <c r="V21" s="86">
        <v>0</v>
      </c>
      <c r="W21" s="86">
        <v>0</v>
      </c>
      <c r="X21" s="86">
        <v>0</v>
      </c>
      <c r="Y21" s="88">
        <f t="shared" si="3"/>
        <v>0</v>
      </c>
      <c r="Z21" s="86">
        <v>0</v>
      </c>
      <c r="AA21" s="86">
        <v>0</v>
      </c>
      <c r="AB21" s="86">
        <v>0</v>
      </c>
      <c r="AC21" s="88">
        <f t="shared" si="4"/>
        <v>0</v>
      </c>
      <c r="AD21" s="82" t="str">
        <f>+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1:30" ht="54.95" customHeight="1" thickBot="1" x14ac:dyDescent="0.3">
      <c r="B22" s="253"/>
      <c r="C22" s="253"/>
      <c r="D22" s="86" t="s">
        <v>203</v>
      </c>
      <c r="E22" s="86" t="s">
        <v>9</v>
      </c>
      <c r="F22" s="87">
        <v>40</v>
      </c>
      <c r="G22" s="87">
        <v>40</v>
      </c>
      <c r="H22" s="87">
        <v>40</v>
      </c>
      <c r="I22" s="87">
        <v>40</v>
      </c>
      <c r="J22" s="87" t="s">
        <v>10</v>
      </c>
      <c r="K22" s="253"/>
      <c r="L22" s="86">
        <v>0</v>
      </c>
      <c r="M22" s="86">
        <v>47</v>
      </c>
      <c r="N22" s="86">
        <v>0</v>
      </c>
      <c r="O22" s="88">
        <f t="shared" si="0"/>
        <v>47</v>
      </c>
      <c r="P22" s="253"/>
      <c r="Q22" s="89">
        <f t="shared" si="1"/>
        <v>1.175</v>
      </c>
      <c r="R22" s="86">
        <v>0</v>
      </c>
      <c r="S22" s="86">
        <v>0</v>
      </c>
      <c r="T22" s="86">
        <v>0</v>
      </c>
      <c r="U22" s="88">
        <f t="shared" si="2"/>
        <v>0</v>
      </c>
      <c r="V22" s="86">
        <v>0</v>
      </c>
      <c r="W22" s="86">
        <v>0</v>
      </c>
      <c r="X22" s="86">
        <v>0</v>
      </c>
      <c r="Y22" s="88">
        <f t="shared" si="3"/>
        <v>0</v>
      </c>
      <c r="Z22" s="86">
        <v>0</v>
      </c>
      <c r="AA22" s="86">
        <v>0</v>
      </c>
      <c r="AB22" s="86">
        <v>0</v>
      </c>
      <c r="AC22" s="88">
        <f t="shared" si="4"/>
        <v>0</v>
      </c>
      <c r="AD22" s="82" t="str">
        <f>+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1:30" ht="54.95" customHeight="1" thickBot="1" x14ac:dyDescent="0.3">
      <c r="B23" s="253" t="s">
        <v>206</v>
      </c>
      <c r="C23" s="253" t="s">
        <v>207</v>
      </c>
      <c r="D23" s="86" t="s">
        <v>208</v>
      </c>
      <c r="E23" s="86" t="s">
        <v>9</v>
      </c>
      <c r="F23" s="87">
        <v>1</v>
      </c>
      <c r="G23" s="87">
        <v>1</v>
      </c>
      <c r="H23" s="87">
        <v>1</v>
      </c>
      <c r="I23" s="87">
        <v>0</v>
      </c>
      <c r="J23" s="87" t="s">
        <v>10</v>
      </c>
      <c r="K23" s="253" t="s">
        <v>670</v>
      </c>
      <c r="L23" s="86">
        <v>1</v>
      </c>
      <c r="M23" s="86">
        <v>0</v>
      </c>
      <c r="N23" s="86">
        <v>0</v>
      </c>
      <c r="O23" s="88">
        <f t="shared" si="0"/>
        <v>1</v>
      </c>
      <c r="P23" s="253" t="s">
        <v>668</v>
      </c>
      <c r="Q23" s="89">
        <f t="shared" si="1"/>
        <v>1</v>
      </c>
      <c r="R23" s="86">
        <v>0</v>
      </c>
      <c r="S23" s="86">
        <v>0</v>
      </c>
      <c r="T23" s="86">
        <v>0</v>
      </c>
      <c r="U23" s="88">
        <f t="shared" si="2"/>
        <v>0</v>
      </c>
      <c r="V23" s="86">
        <v>0</v>
      </c>
      <c r="W23" s="86">
        <v>0</v>
      </c>
      <c r="X23" s="86">
        <v>0</v>
      </c>
      <c r="Y23" s="88">
        <f t="shared" si="3"/>
        <v>0</v>
      </c>
      <c r="Z23" s="86">
        <v>0</v>
      </c>
      <c r="AA23" s="86">
        <v>0</v>
      </c>
      <c r="AB23" s="86">
        <v>0</v>
      </c>
      <c r="AC23" s="88">
        <f t="shared" si="4"/>
        <v>0</v>
      </c>
      <c r="AD23" s="82" t="str">
        <f>+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1:30" ht="54.95" customHeight="1" thickBot="1" x14ac:dyDescent="0.3">
      <c r="B24" s="253" t="s">
        <v>209</v>
      </c>
      <c r="C24" s="253"/>
      <c r="D24" s="86" t="s">
        <v>210</v>
      </c>
      <c r="E24" s="86" t="s">
        <v>9</v>
      </c>
      <c r="F24" s="87">
        <v>20</v>
      </c>
      <c r="G24" s="87">
        <v>20</v>
      </c>
      <c r="H24" s="87">
        <v>20</v>
      </c>
      <c r="I24" s="87">
        <v>0</v>
      </c>
      <c r="J24" s="87" t="s">
        <v>10</v>
      </c>
      <c r="K24" s="253"/>
      <c r="L24" s="86">
        <v>56</v>
      </c>
      <c r="M24" s="86">
        <v>0</v>
      </c>
      <c r="N24" s="86">
        <v>0</v>
      </c>
      <c r="O24" s="88">
        <f t="shared" si="0"/>
        <v>56</v>
      </c>
      <c r="P24" s="253"/>
      <c r="Q24" s="89">
        <f t="shared" si="1"/>
        <v>2.8</v>
      </c>
      <c r="R24" s="86">
        <v>0</v>
      </c>
      <c r="S24" s="86">
        <v>0</v>
      </c>
      <c r="T24" s="86">
        <v>0</v>
      </c>
      <c r="U24" s="88">
        <f t="shared" si="2"/>
        <v>0</v>
      </c>
      <c r="V24" s="86">
        <v>0</v>
      </c>
      <c r="W24" s="86">
        <v>0</v>
      </c>
      <c r="X24" s="86">
        <v>0</v>
      </c>
      <c r="Y24" s="88">
        <f t="shared" si="3"/>
        <v>0</v>
      </c>
      <c r="Z24" s="86">
        <v>0</v>
      </c>
      <c r="AA24" s="86">
        <v>0</v>
      </c>
      <c r="AB24" s="86">
        <v>0</v>
      </c>
      <c r="AC24" s="88">
        <f t="shared" si="4"/>
        <v>0</v>
      </c>
      <c r="AD24" s="82" t="str">
        <f>+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1:30" ht="54.95" customHeight="1" thickBot="1" x14ac:dyDescent="0.3">
      <c r="B25" s="86" t="s">
        <v>211</v>
      </c>
      <c r="C25" s="86" t="s">
        <v>212</v>
      </c>
      <c r="D25" s="86" t="s">
        <v>193</v>
      </c>
      <c r="E25" s="86" t="s">
        <v>9</v>
      </c>
      <c r="F25" s="87">
        <v>1</v>
      </c>
      <c r="G25" s="87">
        <v>1</v>
      </c>
      <c r="H25" s="87">
        <v>1</v>
      </c>
      <c r="I25" s="87">
        <v>0</v>
      </c>
      <c r="J25" s="87" t="s">
        <v>10</v>
      </c>
      <c r="K25" s="86" t="s">
        <v>503</v>
      </c>
      <c r="L25" s="86">
        <v>0</v>
      </c>
      <c r="M25" s="86">
        <v>0</v>
      </c>
      <c r="N25" s="86">
        <v>0</v>
      </c>
      <c r="O25" s="88">
        <f t="shared" si="0"/>
        <v>0</v>
      </c>
      <c r="P25" s="86" t="s">
        <v>669</v>
      </c>
      <c r="Q25" s="89">
        <f t="shared" si="1"/>
        <v>0</v>
      </c>
      <c r="R25" s="86">
        <v>0</v>
      </c>
      <c r="S25" s="86">
        <v>0</v>
      </c>
      <c r="T25" s="86">
        <v>0</v>
      </c>
      <c r="U25" s="88">
        <f t="shared" si="2"/>
        <v>0</v>
      </c>
      <c r="V25" s="86">
        <v>0</v>
      </c>
      <c r="W25" s="86">
        <v>0</v>
      </c>
      <c r="X25" s="86">
        <v>0</v>
      </c>
      <c r="Y25" s="88">
        <f t="shared" si="3"/>
        <v>0</v>
      </c>
      <c r="Z25" s="86">
        <v>0</v>
      </c>
      <c r="AA25" s="86">
        <v>0</v>
      </c>
      <c r="AB25" s="86">
        <v>0</v>
      </c>
      <c r="AC25" s="88">
        <f t="shared" si="4"/>
        <v>0</v>
      </c>
      <c r="AD25" s="82" t="str">
        <f>+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1:30" ht="54.95" customHeight="1" thickBot="1" x14ac:dyDescent="0.3">
      <c r="B26" s="86" t="s">
        <v>213</v>
      </c>
      <c r="C26" s="86" t="s">
        <v>214</v>
      </c>
      <c r="D26" s="86" t="s">
        <v>215</v>
      </c>
      <c r="E26" s="86" t="s">
        <v>9</v>
      </c>
      <c r="F26" s="87">
        <v>19</v>
      </c>
      <c r="G26" s="87">
        <v>19</v>
      </c>
      <c r="H26" s="87">
        <v>30</v>
      </c>
      <c r="I26" s="87">
        <v>18</v>
      </c>
      <c r="J26" s="87" t="s">
        <v>10</v>
      </c>
      <c r="K26" s="86" t="s">
        <v>504</v>
      </c>
      <c r="L26" s="86">
        <v>8</v>
      </c>
      <c r="M26" s="86">
        <v>9</v>
      </c>
      <c r="N26" s="86">
        <v>10</v>
      </c>
      <c r="O26" s="88">
        <f t="shared" si="0"/>
        <v>27</v>
      </c>
      <c r="P26" s="114"/>
      <c r="Q26" s="89">
        <f t="shared" si="1"/>
        <v>1.4210526315789473</v>
      </c>
      <c r="R26" s="86">
        <v>0</v>
      </c>
      <c r="S26" s="86">
        <v>0</v>
      </c>
      <c r="T26" s="86">
        <v>0</v>
      </c>
      <c r="U26" s="88">
        <f t="shared" si="2"/>
        <v>0</v>
      </c>
      <c r="V26" s="86">
        <v>0</v>
      </c>
      <c r="W26" s="86">
        <v>0</v>
      </c>
      <c r="X26" s="86">
        <v>0</v>
      </c>
      <c r="Y26" s="88">
        <f t="shared" si="3"/>
        <v>0</v>
      </c>
      <c r="Z26" s="86">
        <v>0</v>
      </c>
      <c r="AA26" s="86">
        <v>0</v>
      </c>
      <c r="AB26" s="86">
        <v>0</v>
      </c>
      <c r="AC26" s="88">
        <f t="shared" si="4"/>
        <v>0</v>
      </c>
      <c r="AD26" s="82" t="str">
        <f>+IFERROR(IF(#REF!="Porcentaje",IF(AND(COUNT(L26:N26)&gt;=0,COUNT(R26:T26)=0,COUNT(V26:X26)=0,COUNT(Z26:AB26)=0),O26,IF(AND(COUNT(L26:N26)&gt;=1,COUNT(R26:T26)&gt;=1,COUNT(V26:X26)=0,COUNT(Z26:AB26)=0),U26,IF(AND(COUNT(L26:N26)&gt;=1,COUNT(R26:T26)&gt;=1,COUNT(V26:X26)&gt;=1,COUNT(Z26:AB26)=0),Y26,IF(AND(COUNT(L26:N26)&gt;=1,COUNT(R26:T26)&gt;=1,COUNT(V26:X26)&gt;=1,COUNT(Z26:AB26)&gt;=1),AC26,"-")))),SUM(O26,U26,Y26,AC26)),"-")</f>
        <v>-</v>
      </c>
    </row>
    <row r="27" spans="1:30" ht="128.25" thickBot="1" x14ac:dyDescent="0.3">
      <c r="B27" s="26" t="s">
        <v>216</v>
      </c>
      <c r="C27" s="86" t="s">
        <v>217</v>
      </c>
      <c r="D27" s="86" t="s">
        <v>218</v>
      </c>
      <c r="E27" s="86" t="s">
        <v>9</v>
      </c>
      <c r="F27" s="87">
        <v>9</v>
      </c>
      <c r="G27" s="87">
        <v>9</v>
      </c>
      <c r="H27" s="87">
        <v>11</v>
      </c>
      <c r="I27" s="87">
        <v>11</v>
      </c>
      <c r="J27" s="87" t="s">
        <v>10</v>
      </c>
      <c r="K27" s="86" t="s">
        <v>505</v>
      </c>
      <c r="L27" s="86">
        <v>4</v>
      </c>
      <c r="M27" s="86">
        <v>3</v>
      </c>
      <c r="N27" s="86">
        <v>4</v>
      </c>
      <c r="O27" s="88">
        <f t="shared" si="0"/>
        <v>11</v>
      </c>
      <c r="P27" s="86" t="s">
        <v>669</v>
      </c>
      <c r="Q27" s="89">
        <f t="shared" si="1"/>
        <v>1.2222222222222223</v>
      </c>
      <c r="R27" s="86">
        <v>0</v>
      </c>
      <c r="S27" s="86">
        <v>0</v>
      </c>
      <c r="T27" s="86">
        <v>0</v>
      </c>
      <c r="U27" s="88">
        <f t="shared" si="2"/>
        <v>0</v>
      </c>
      <c r="V27" s="86">
        <v>0</v>
      </c>
      <c r="W27" s="86">
        <v>0</v>
      </c>
      <c r="X27" s="86">
        <v>0</v>
      </c>
      <c r="Y27" s="88">
        <f t="shared" si="3"/>
        <v>0</v>
      </c>
      <c r="Z27" s="86">
        <v>0</v>
      </c>
      <c r="AA27" s="86">
        <v>0</v>
      </c>
      <c r="AB27" s="86">
        <v>0</v>
      </c>
      <c r="AC27" s="88">
        <f t="shared" si="4"/>
        <v>0</v>
      </c>
      <c r="AD27" s="82" t="str">
        <f>+IFERROR(IF(#REF!="Porcentaje",IF(AND(COUNT(L27:N27)&gt;=0,COUNT(R27:T27)=0,COUNT(V27:X27)=0,COUNT(Z27:AB27)=0),O27,IF(AND(COUNT(L27:N27)&gt;=1,COUNT(R27:T27)&gt;=1,COUNT(V27:X27)=0,COUNT(Z27:AB27)=0),U27,IF(AND(COUNT(L27:N27)&gt;=1,COUNT(R27:T27)&gt;=1,COUNT(V27:X27)&gt;=1,COUNT(Z27:AB27)=0),Y27,IF(AND(COUNT(L27:N27)&gt;=1,COUNT(R27:T27)&gt;=1,COUNT(V27:X27)&gt;=1,COUNT(Z27:AB27)&gt;=1),AC27,"-")))),SUM(O27,U27,Y27,AC27)),"-")</f>
        <v>-</v>
      </c>
    </row>
    <row r="28" spans="1:30" ht="54.95" customHeight="1" thickBot="1" x14ac:dyDescent="0.3">
      <c r="B28" s="86" t="s">
        <v>219</v>
      </c>
      <c r="C28" s="86" t="s">
        <v>220</v>
      </c>
      <c r="D28" s="86" t="s">
        <v>221</v>
      </c>
      <c r="E28" s="86" t="s">
        <v>9</v>
      </c>
      <c r="F28" s="87">
        <v>2500</v>
      </c>
      <c r="G28" s="87">
        <v>2500</v>
      </c>
      <c r="H28" s="87">
        <v>2500</v>
      </c>
      <c r="I28" s="87">
        <v>2500</v>
      </c>
      <c r="J28" s="87" t="s">
        <v>10</v>
      </c>
      <c r="K28" s="86" t="s">
        <v>504</v>
      </c>
      <c r="L28" s="86">
        <v>1496</v>
      </c>
      <c r="M28" s="86">
        <v>1372</v>
      </c>
      <c r="N28" s="86">
        <v>1602</v>
      </c>
      <c r="O28" s="88">
        <f t="shared" si="0"/>
        <v>4470</v>
      </c>
      <c r="P28" s="114" t="s">
        <v>671</v>
      </c>
      <c r="Q28" s="89">
        <f t="shared" si="1"/>
        <v>1.788</v>
      </c>
      <c r="R28" s="86">
        <v>0</v>
      </c>
      <c r="S28" s="86">
        <v>0</v>
      </c>
      <c r="T28" s="86">
        <v>0</v>
      </c>
      <c r="U28" s="88">
        <f t="shared" si="2"/>
        <v>0</v>
      </c>
      <c r="V28" s="86">
        <v>0</v>
      </c>
      <c r="W28" s="86">
        <v>0</v>
      </c>
      <c r="X28" s="86">
        <v>0</v>
      </c>
      <c r="Y28" s="88">
        <f t="shared" si="3"/>
        <v>0</v>
      </c>
      <c r="Z28" s="86">
        <v>0</v>
      </c>
      <c r="AA28" s="86">
        <v>0</v>
      </c>
      <c r="AB28" s="86">
        <v>0</v>
      </c>
      <c r="AC28" s="88">
        <f t="shared" si="4"/>
        <v>0</v>
      </c>
      <c r="AD28" s="82" t="str">
        <f>+IFERROR(IF(#REF!="Porcentaje",IF(AND(COUNT(L28:N28)&gt;=0,COUNT(R28:T28)=0,COUNT(V28:X28)=0,COUNT(Z28:AB28)=0),O28,IF(AND(COUNT(L28:N28)&gt;=1,COUNT(R28:T28)&gt;=1,COUNT(V28:X28)=0,COUNT(Z28:AB28)=0),U28,IF(AND(COUNT(L28:N28)&gt;=1,COUNT(R28:T28)&gt;=1,COUNT(V28:X28)&gt;=1,COUNT(Z28:AB28)=0),Y28,IF(AND(COUNT(L28:N28)&gt;=1,COUNT(R28:T28)&gt;=1,COUNT(V28:X28)&gt;=1,COUNT(Z28:AB28)&gt;=1),AC28,"-")))),SUM(O28,U28,Y28,AC28)),"-")</f>
        <v>-</v>
      </c>
    </row>
    <row r="29" spans="1:30" ht="54.95" customHeight="1" thickBot="1" x14ac:dyDescent="0.3">
      <c r="B29" s="86" t="s">
        <v>222</v>
      </c>
      <c r="C29" s="86" t="s">
        <v>223</v>
      </c>
      <c r="D29" s="86" t="s">
        <v>224</v>
      </c>
      <c r="E29" s="86" t="s">
        <v>9</v>
      </c>
      <c r="F29" s="87">
        <v>9</v>
      </c>
      <c r="G29" s="87">
        <v>9</v>
      </c>
      <c r="H29" s="87">
        <v>9</v>
      </c>
      <c r="I29" s="87">
        <v>9</v>
      </c>
      <c r="J29" s="87" t="s">
        <v>10</v>
      </c>
      <c r="K29" s="86" t="s">
        <v>504</v>
      </c>
      <c r="L29" s="86">
        <v>2</v>
      </c>
      <c r="M29" s="86">
        <v>1</v>
      </c>
      <c r="N29" s="86">
        <v>3</v>
      </c>
      <c r="O29" s="88">
        <f t="shared" si="0"/>
        <v>6</v>
      </c>
      <c r="P29" s="114" t="s">
        <v>672</v>
      </c>
      <c r="Q29" s="89">
        <f t="shared" si="1"/>
        <v>0.66666666666666663</v>
      </c>
      <c r="R29" s="86">
        <v>0</v>
      </c>
      <c r="S29" s="86">
        <v>0</v>
      </c>
      <c r="T29" s="86">
        <v>0</v>
      </c>
      <c r="U29" s="88">
        <f t="shared" si="2"/>
        <v>0</v>
      </c>
      <c r="V29" s="86">
        <v>0</v>
      </c>
      <c r="W29" s="86">
        <v>0</v>
      </c>
      <c r="X29" s="86">
        <v>0</v>
      </c>
      <c r="Y29" s="88">
        <f t="shared" si="3"/>
        <v>0</v>
      </c>
      <c r="Z29" s="86">
        <v>0</v>
      </c>
      <c r="AA29" s="86">
        <v>0</v>
      </c>
      <c r="AB29" s="86">
        <v>0</v>
      </c>
      <c r="AC29" s="88">
        <f t="shared" si="4"/>
        <v>0</v>
      </c>
      <c r="AD29" s="82" t="str">
        <f>+IFERROR(IF(#REF!="Porcentaje",IF(AND(COUNT(L29:N29)&gt;=0,COUNT(R29:T29)=0,COUNT(V29:X29)=0,COUNT(Z29:AB29)=0),O29,IF(AND(COUNT(L29:N29)&gt;=1,COUNT(R29:T29)&gt;=1,COUNT(V29:X29)=0,COUNT(Z29:AB29)=0),U29,IF(AND(COUNT(L29:N29)&gt;=1,COUNT(R29:T29)&gt;=1,COUNT(V29:X29)&gt;=1,COUNT(Z29:AB29)=0),Y29,IF(AND(COUNT(L29:N29)&gt;=1,COUNT(R29:T29)&gt;=1,COUNT(V29:X29)&gt;=1,COUNT(Z29:AB29)&gt;=1),AC29,"-")))),SUM(O29,U29,Y29,AC29)),"-")</f>
        <v>-</v>
      </c>
    </row>
    <row r="31" spans="1:30" ht="18.75" hidden="1" x14ac:dyDescent="0.25">
      <c r="A31" s="12" t="s">
        <v>324</v>
      </c>
      <c r="B31" s="12" t="s">
        <v>326</v>
      </c>
      <c r="C31" s="12" t="s">
        <v>327</v>
      </c>
    </row>
    <row r="32" spans="1:30" ht="94.5" hidden="1" x14ac:dyDescent="0.25">
      <c r="A32" s="13" t="s">
        <v>325</v>
      </c>
      <c r="B32" s="13" t="s">
        <v>191</v>
      </c>
      <c r="C32" s="18">
        <f>+SUM(Q11:Q12)/2</f>
        <v>0.5357142857142857</v>
      </c>
    </row>
    <row r="33" spans="1:3" ht="94.5" hidden="1" x14ac:dyDescent="0.25">
      <c r="A33" s="14" t="s">
        <v>325</v>
      </c>
      <c r="B33" s="14" t="s">
        <v>195</v>
      </c>
      <c r="C33" s="19">
        <f>+SUM(Q13:Q14)/2</f>
        <v>0.35238095238095235</v>
      </c>
    </row>
    <row r="34" spans="1:3" ht="110.25" hidden="1" x14ac:dyDescent="0.25">
      <c r="A34" s="13" t="s">
        <v>325</v>
      </c>
      <c r="B34" s="13" t="s">
        <v>198</v>
      </c>
      <c r="C34" s="19">
        <f>+SUM(Q15:Q18)/4</f>
        <v>0.48571428571428571</v>
      </c>
    </row>
    <row r="35" spans="1:3" ht="85.5" hidden="1" customHeight="1" x14ac:dyDescent="0.25">
      <c r="A35" s="14" t="s">
        <v>325</v>
      </c>
      <c r="B35" s="14" t="s">
        <v>201</v>
      </c>
      <c r="C35" s="11" t="e">
        <f>+SUM(Q19:Q20)/2</f>
        <v>#DIV/0!</v>
      </c>
    </row>
    <row r="36" spans="1:3" ht="94.5" hidden="1" x14ac:dyDescent="0.25">
      <c r="A36" s="14" t="s">
        <v>325</v>
      </c>
      <c r="B36" s="14" t="s">
        <v>204</v>
      </c>
      <c r="C36" s="11">
        <v>1</v>
      </c>
    </row>
    <row r="37" spans="1:3" ht="78.75" hidden="1" x14ac:dyDescent="0.25">
      <c r="A37" s="16" t="s">
        <v>325</v>
      </c>
      <c r="B37" s="16" t="s">
        <v>206</v>
      </c>
      <c r="C37" s="19">
        <v>1</v>
      </c>
    </row>
    <row r="38" spans="1:3" ht="94.5" hidden="1" x14ac:dyDescent="0.25">
      <c r="A38" s="14" t="s">
        <v>325</v>
      </c>
      <c r="B38" s="14" t="s">
        <v>211</v>
      </c>
      <c r="C38" s="19">
        <f>+Q25</f>
        <v>0</v>
      </c>
    </row>
    <row r="39" spans="1:3" ht="78.75" hidden="1" x14ac:dyDescent="0.25">
      <c r="A39" s="16" t="s">
        <v>325</v>
      </c>
      <c r="B39" s="16" t="s">
        <v>213</v>
      </c>
      <c r="C39" s="19">
        <v>1</v>
      </c>
    </row>
    <row r="40" spans="1:3" ht="78.75" hidden="1" x14ac:dyDescent="0.25">
      <c r="A40" s="14" t="s">
        <v>325</v>
      </c>
      <c r="B40" s="14" t="s">
        <v>216</v>
      </c>
      <c r="C40" s="19">
        <v>1</v>
      </c>
    </row>
    <row r="41" spans="1:3" ht="78.75" hidden="1" x14ac:dyDescent="0.25">
      <c r="A41" s="16" t="s">
        <v>325</v>
      </c>
      <c r="B41" s="16" t="s">
        <v>219</v>
      </c>
      <c r="C41" s="19">
        <v>1</v>
      </c>
    </row>
    <row r="42" spans="1:3" ht="78.75" hidden="1" x14ac:dyDescent="0.25">
      <c r="A42" s="14" t="s">
        <v>325</v>
      </c>
      <c r="B42" s="14" t="s">
        <v>222</v>
      </c>
      <c r="C42" s="19">
        <f t="shared" ref="C42" si="5">+Q29</f>
        <v>0.66666666666666663</v>
      </c>
    </row>
    <row r="43" spans="1:3" ht="31.5" hidden="1" customHeight="1" thickBot="1" x14ac:dyDescent="0.3">
      <c r="A43" s="207" t="s">
        <v>328</v>
      </c>
      <c r="B43" s="207"/>
      <c r="C43" s="15">
        <f>+AVERAGE(C32:C34,C36,C37,C38,C39,C40,C41,C42)</f>
        <v>0.70404761904761903</v>
      </c>
    </row>
  </sheetData>
  <mergeCells count="46">
    <mergeCell ref="K21:K22"/>
    <mergeCell ref="K23:K24"/>
    <mergeCell ref="P9:P10"/>
    <mergeCell ref="P11:P12"/>
    <mergeCell ref="P13:P14"/>
    <mergeCell ref="P15:P16"/>
    <mergeCell ref="P17:P18"/>
    <mergeCell ref="P19:P20"/>
    <mergeCell ref="P21:P22"/>
    <mergeCell ref="P23:P24"/>
    <mergeCell ref="A43:B43"/>
    <mergeCell ref="B23:B24"/>
    <mergeCell ref="C23:C24"/>
    <mergeCell ref="R9:U9"/>
    <mergeCell ref="B21:B22"/>
    <mergeCell ref="C21:C22"/>
    <mergeCell ref="B19:B20"/>
    <mergeCell ref="C19:C20"/>
    <mergeCell ref="B9:B10"/>
    <mergeCell ref="C9:J9"/>
    <mergeCell ref="B11:B12"/>
    <mergeCell ref="C11:C12"/>
    <mergeCell ref="B13:B14"/>
    <mergeCell ref="C13:C14"/>
    <mergeCell ref="L9:O9"/>
    <mergeCell ref="K19:K20"/>
    <mergeCell ref="Z9:AC9"/>
    <mergeCell ref="AD9:AD10"/>
    <mergeCell ref="V9:Y9"/>
    <mergeCell ref="B15:B18"/>
    <mergeCell ref="C15:C16"/>
    <mergeCell ref="C17:C18"/>
    <mergeCell ref="Q9:Q10"/>
    <mergeCell ref="K9:K10"/>
    <mergeCell ref="K11:K12"/>
    <mergeCell ref="K13:K14"/>
    <mergeCell ref="K15:K16"/>
    <mergeCell ref="K17:K18"/>
    <mergeCell ref="B4:AB4"/>
    <mergeCell ref="B5:AB6"/>
    <mergeCell ref="B7:AB8"/>
    <mergeCell ref="B1:AB1"/>
    <mergeCell ref="B2:G2"/>
    <mergeCell ref="H2:X2"/>
    <mergeCell ref="Y2:AB2"/>
    <mergeCell ref="B3:AB3"/>
  </mergeCells>
  <phoneticPr fontId="25" type="noConversion"/>
  <dataValidations count="3">
    <dataValidation type="list" allowBlank="1" showInputMessage="1" showErrorMessage="1" sqref="E11:E12 E15:E18" xr:uid="{BEABF3F7-59D2-46A8-8B7C-32C9247602A5}">
      <formula1>"Unidad,Porcentaje,Monetario"</formula1>
    </dataValidation>
    <dataValidation type="list" allowBlank="1" showInputMessage="1" showErrorMessage="1" sqref="E13:E14 E19:E29" xr:uid="{E912D282-D646-4F54-951D-0323DE764F4C}">
      <formula1>"Unidad,Porcentaje,Monetario"</formula1>
      <formula2>0</formula2>
    </dataValidation>
    <dataValidation type="list" allowBlank="1" showInputMessage="1" showErrorMessage="1" sqref="J11:J29" xr:uid="{874B1AA7-40AE-4C74-BFCA-1742946C5F54}">
      <formula1>"A,B,C"</formula1>
    </dataValidation>
  </dataValidations>
  <pageMargins left="0.7" right="0.7" top="0.75" bottom="0.75" header="0.3" footer="0.3"/>
  <pageSetup scale="41" fitToHeight="0" orientation="landscape"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BA5E-E5C0-463B-8B61-B9A8DD7CAD09}">
  <sheetPr codeName="Hoja5">
    <pageSetUpPr fitToPage="1"/>
  </sheetPr>
  <dimension ref="A1:AD23"/>
  <sheetViews>
    <sheetView view="pageBreakPreview" zoomScale="60" zoomScaleNormal="70" workbookViewId="0">
      <selection activeCell="B2" sqref="B2:G2"/>
    </sheetView>
  </sheetViews>
  <sheetFormatPr baseColWidth="10" defaultRowHeight="15" x14ac:dyDescent="0.25"/>
  <cols>
    <col min="2" max="4" width="35.7109375" customWidth="1"/>
    <col min="5" max="5" width="14.42578125" bestFit="1" customWidth="1"/>
    <col min="6" max="6" width="11.140625" bestFit="1" customWidth="1"/>
    <col min="7" max="8" width="7.5703125" hidden="1" customWidth="1"/>
    <col min="9" max="9" width="8.85546875" hidden="1" customWidth="1"/>
    <col min="10" max="10" width="14.42578125" customWidth="1"/>
    <col min="11" max="11" width="40.7109375" customWidth="1"/>
    <col min="12" max="15" width="20.7109375" customWidth="1"/>
    <col min="16" max="16" width="25.7109375" bestFit="1" customWidth="1"/>
    <col min="17" max="17" width="7.28515625" hidden="1" customWidth="1"/>
    <col min="18" max="18" width="4.7109375" hidden="1" customWidth="1"/>
    <col min="19" max="19" width="5.42578125" hidden="1" customWidth="1"/>
    <col min="20" max="20" width="5" hidden="1" customWidth="1"/>
    <col min="21" max="21" width="7.28515625" hidden="1" customWidth="1"/>
    <col min="22" max="22" width="4.42578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91.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408</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thickBot="1" x14ac:dyDescent="0.3">
      <c r="B9" s="210" t="s">
        <v>0</v>
      </c>
      <c r="C9" s="210" t="s">
        <v>1</v>
      </c>
      <c r="D9" s="210"/>
      <c r="E9" s="210"/>
      <c r="F9" s="211"/>
      <c r="G9" s="211"/>
      <c r="H9" s="211"/>
      <c r="I9" s="211"/>
      <c r="J9" s="216"/>
      <c r="K9" s="210" t="s">
        <v>413</v>
      </c>
      <c r="L9" s="201" t="s">
        <v>52</v>
      </c>
      <c r="M9" s="96"/>
      <c r="N9" s="96"/>
      <c r="O9" s="197"/>
      <c r="P9" s="210" t="s">
        <v>422</v>
      </c>
      <c r="Q9" s="215" t="s">
        <v>322</v>
      </c>
      <c r="R9" s="208" t="s">
        <v>53</v>
      </c>
      <c r="S9" s="208"/>
      <c r="T9" s="208"/>
      <c r="U9" s="208"/>
      <c r="V9" s="208" t="s">
        <v>54</v>
      </c>
      <c r="W9" s="208"/>
      <c r="X9" s="208"/>
      <c r="Y9" s="208"/>
      <c r="Z9" s="208" t="s">
        <v>55</v>
      </c>
      <c r="AA9" s="208"/>
      <c r="AB9" s="208"/>
      <c r="AC9" s="208"/>
      <c r="AD9" s="209" t="s">
        <v>184</v>
      </c>
    </row>
    <row r="10" spans="2:30" ht="26.25" thickBot="1" x14ac:dyDescent="0.3">
      <c r="B10" s="210"/>
      <c r="C10" s="22" t="s">
        <v>2</v>
      </c>
      <c r="D10" s="22" t="s">
        <v>3</v>
      </c>
      <c r="E10" s="22" t="s">
        <v>4</v>
      </c>
      <c r="F10" s="23" t="s">
        <v>316</v>
      </c>
      <c r="G10" s="23" t="s">
        <v>317</v>
      </c>
      <c r="H10" s="23" t="s">
        <v>318</v>
      </c>
      <c r="I10" s="23" t="s">
        <v>319</v>
      </c>
      <c r="J10" s="103" t="s">
        <v>5</v>
      </c>
      <c r="K10" s="210"/>
      <c r="L10" s="105" t="s">
        <v>56</v>
      </c>
      <c r="M10" s="34" t="s">
        <v>57</v>
      </c>
      <c r="N10" s="34" t="s">
        <v>58</v>
      </c>
      <c r="O10" s="198" t="s">
        <v>59</v>
      </c>
      <c r="P10" s="210"/>
      <c r="Q10" s="215"/>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2:30" ht="65.099999999999994" customHeight="1" thickBot="1" x14ac:dyDescent="0.3">
      <c r="B11" s="217" t="s">
        <v>162</v>
      </c>
      <c r="C11" s="217" t="s">
        <v>163</v>
      </c>
      <c r="D11" s="63" t="s">
        <v>164</v>
      </c>
      <c r="E11" s="26" t="s">
        <v>9</v>
      </c>
      <c r="F11" s="28">
        <v>725</v>
      </c>
      <c r="G11" s="28">
        <v>825</v>
      </c>
      <c r="H11" s="28">
        <v>750</v>
      </c>
      <c r="I11" s="28">
        <v>800</v>
      </c>
      <c r="J11" s="195" t="s">
        <v>10</v>
      </c>
      <c r="K11" s="219" t="s">
        <v>482</v>
      </c>
      <c r="L11" s="196">
        <v>397</v>
      </c>
      <c r="M11" s="64">
        <v>228</v>
      </c>
      <c r="N11" s="64">
        <v>16</v>
      </c>
      <c r="O11" s="199">
        <f t="shared" ref="O11:O18" si="0">+IF($E11="Porcentaje",IF(AND(L11&lt;&gt;"",M11="",N11=""),L11,IF(AND(L11&lt;&gt;"",M11&lt;&gt;"",N11=""),M11,IF(AND(L11&lt;&gt;"",M11&lt;&gt;"",N11&lt;&gt;""),N11,0))),SUM(L11:N11))</f>
        <v>641</v>
      </c>
      <c r="P11" s="217" t="s">
        <v>481</v>
      </c>
      <c r="Q11" s="200">
        <f t="shared" ref="Q11:Q18" si="1">+O11/F11</f>
        <v>0.88413793103448279</v>
      </c>
      <c r="R11" s="64">
        <v>0</v>
      </c>
      <c r="S11" s="64">
        <v>0</v>
      </c>
      <c r="T11" s="64">
        <v>0</v>
      </c>
      <c r="U11" s="65">
        <v>825</v>
      </c>
      <c r="V11" s="64">
        <v>0</v>
      </c>
      <c r="W11" s="64">
        <v>0</v>
      </c>
      <c r="X11" s="64">
        <v>0</v>
      </c>
      <c r="Y11" s="65">
        <f>+IF($E11="Porcentaje",IF(AND(V11&lt;&gt;"",W11="",X11=""),V11,IF(AND(V11&lt;&gt;"",W11&lt;&gt;"",X11=""),W11,IF(AND(V11&lt;&gt;"",W11&lt;&gt;"",X11&lt;&gt;""),X11,0))),SUM(V11:X11))</f>
        <v>0</v>
      </c>
      <c r="Z11" s="64">
        <v>0</v>
      </c>
      <c r="AA11" s="64">
        <v>0</v>
      </c>
      <c r="AB11" s="64">
        <v>0</v>
      </c>
      <c r="AC11" s="65">
        <f>+IF($E11="Porcentaje",IF(AND(Z11&lt;&gt;"",AA11="",AB11=""),Z11,IF(AND(Z11&lt;&gt;"",AA11&lt;&gt;"",AB11=""),AA11,IF(AND(Z11&lt;&gt;"",AA11&lt;&gt;"",AB11&lt;&gt;""),AB11,0))),SUM(Z11:AB11))</f>
        <v>0</v>
      </c>
      <c r="AD11" s="62"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65.099999999999994" customHeight="1" thickBot="1" x14ac:dyDescent="0.3">
      <c r="B12" s="217"/>
      <c r="C12" s="217"/>
      <c r="D12" s="63" t="s">
        <v>165</v>
      </c>
      <c r="E12" s="26" t="s">
        <v>9</v>
      </c>
      <c r="F12" s="28">
        <v>253750</v>
      </c>
      <c r="G12" s="28">
        <v>288750</v>
      </c>
      <c r="H12" s="28">
        <v>262500</v>
      </c>
      <c r="I12" s="28">
        <v>280000</v>
      </c>
      <c r="J12" s="195" t="s">
        <v>10</v>
      </c>
      <c r="K12" s="219"/>
      <c r="L12" s="196">
        <v>138950</v>
      </c>
      <c r="M12" s="64">
        <v>79800</v>
      </c>
      <c r="N12" s="64">
        <v>5600</v>
      </c>
      <c r="O12" s="199">
        <f t="shared" si="0"/>
        <v>224350</v>
      </c>
      <c r="P12" s="217"/>
      <c r="Q12" s="200">
        <f t="shared" si="1"/>
        <v>0.88413793103448279</v>
      </c>
      <c r="R12" s="64">
        <v>0</v>
      </c>
      <c r="S12" s="64">
        <v>0</v>
      </c>
      <c r="T12" s="64">
        <v>0</v>
      </c>
      <c r="U12" s="65">
        <f>+IF($E12="Porcentaje",IF(AND(R12&lt;&gt;"",S12="",T12=""),R12,IF(AND(R12&lt;&gt;"",S12&lt;&gt;"",T12=""),S12,IF(AND(R12&lt;&gt;"",S12&lt;&gt;"",T12&lt;&gt;""),T12,0))),SUM(R12:T12))</f>
        <v>0</v>
      </c>
      <c r="V12" s="64">
        <v>0</v>
      </c>
      <c r="W12" s="64">
        <v>0</v>
      </c>
      <c r="X12" s="64">
        <v>0</v>
      </c>
      <c r="Y12" s="65">
        <f>+IF($E12="Porcentaje",IF(AND(V12&lt;&gt;"",W12="",X12=""),V12,IF(AND(V12&lt;&gt;"",W12&lt;&gt;"",X12=""),W12,IF(AND(V12&lt;&gt;"",W12&lt;&gt;"",X12&lt;&gt;""),X12,0))),SUM(V12:X12))</f>
        <v>0</v>
      </c>
      <c r="Z12" s="64">
        <v>0</v>
      </c>
      <c r="AA12" s="64">
        <v>0</v>
      </c>
      <c r="AB12" s="64">
        <v>0</v>
      </c>
      <c r="AC12" s="65">
        <f>+IF($E12="Porcentaje",IF(AND(Z12&lt;&gt;"",AA12="",AB12=""),Z12,IF(AND(Z12&lt;&gt;"",AA12&lt;&gt;"",AB12=""),AA12,IF(AND(Z12&lt;&gt;"",AA12&lt;&gt;"",AB12&lt;&gt;""),AB12,0))),SUM(Z12:AB12))</f>
        <v>0</v>
      </c>
      <c r="AD12" s="62"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65.099999999999994" customHeight="1" thickBot="1" x14ac:dyDescent="0.3">
      <c r="B13" s="217"/>
      <c r="C13" s="217" t="s">
        <v>166</v>
      </c>
      <c r="D13" s="63" t="s">
        <v>167</v>
      </c>
      <c r="E13" s="26" t="s">
        <v>9</v>
      </c>
      <c r="F13" s="28">
        <v>250</v>
      </c>
      <c r="G13" s="28">
        <v>400</v>
      </c>
      <c r="H13" s="28">
        <v>625</v>
      </c>
      <c r="I13" s="28">
        <v>725</v>
      </c>
      <c r="J13" s="195" t="s">
        <v>20</v>
      </c>
      <c r="K13" s="219" t="s">
        <v>483</v>
      </c>
      <c r="L13" s="196">
        <v>376</v>
      </c>
      <c r="M13" s="64">
        <v>371</v>
      </c>
      <c r="N13" s="64">
        <v>404</v>
      </c>
      <c r="O13" s="199">
        <f t="shared" si="0"/>
        <v>1151</v>
      </c>
      <c r="P13" s="217"/>
      <c r="Q13" s="200">
        <f t="shared" si="1"/>
        <v>4.6040000000000001</v>
      </c>
      <c r="R13" s="64">
        <v>0</v>
      </c>
      <c r="S13" s="64">
        <v>0</v>
      </c>
      <c r="T13" s="64">
        <v>0</v>
      </c>
      <c r="U13" s="65">
        <v>400</v>
      </c>
      <c r="V13" s="64">
        <v>0</v>
      </c>
      <c r="W13" s="64">
        <v>0</v>
      </c>
      <c r="X13" s="64">
        <v>0</v>
      </c>
      <c r="Y13" s="65">
        <f>+IF($E13="Porcentaje",IF(AND(V13&lt;&gt;"",W13="",X13=""),V13,IF(AND(V13&lt;&gt;"",W13&lt;&gt;"",X13=""),W13,IF(AND(V13&lt;&gt;"",W13&lt;&gt;"",X13&lt;&gt;""),X13,0))),SUM(V13:X13))</f>
        <v>0</v>
      </c>
      <c r="Z13" s="64">
        <v>0</v>
      </c>
      <c r="AA13" s="64">
        <v>0</v>
      </c>
      <c r="AB13" s="64">
        <v>0</v>
      </c>
      <c r="AC13" s="65">
        <f>+IF($E13="Porcentaje",IF(AND(Z13&lt;&gt;"",AA13="",AB13=""),Z13,IF(AND(Z13&lt;&gt;"",AA13&lt;&gt;"",AB13=""),AA13,IF(AND(Z13&lt;&gt;"",AA13&lt;&gt;"",AB13&lt;&gt;""),AB13,0))),SUM(Z13:AB13))</f>
        <v>0</v>
      </c>
      <c r="AD13" s="62"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65.099999999999994" customHeight="1" thickBot="1" x14ac:dyDescent="0.3">
      <c r="B14" s="217"/>
      <c r="C14" s="217"/>
      <c r="D14" s="63" t="s">
        <v>165</v>
      </c>
      <c r="E14" s="26" t="s">
        <v>9</v>
      </c>
      <c r="F14" s="28">
        <v>350000</v>
      </c>
      <c r="G14" s="28">
        <v>560000</v>
      </c>
      <c r="H14" s="28">
        <v>875000</v>
      </c>
      <c r="I14" s="28">
        <v>1015000</v>
      </c>
      <c r="J14" s="195" t="s">
        <v>20</v>
      </c>
      <c r="K14" s="219"/>
      <c r="L14" s="196">
        <v>526400</v>
      </c>
      <c r="M14" s="64">
        <v>519400</v>
      </c>
      <c r="N14" s="64">
        <v>565600</v>
      </c>
      <c r="O14" s="199">
        <f t="shared" si="0"/>
        <v>1611400</v>
      </c>
      <c r="P14" s="217"/>
      <c r="Q14" s="200">
        <f t="shared" si="1"/>
        <v>4.6040000000000001</v>
      </c>
      <c r="R14" s="64">
        <v>0</v>
      </c>
      <c r="S14" s="64">
        <v>0</v>
      </c>
      <c r="T14" s="64">
        <v>0</v>
      </c>
      <c r="U14" s="65">
        <f>+IF($E14="Porcentaje",IF(AND(R14&lt;&gt;"",S14="",T14=""),R14,IF(AND(R14&lt;&gt;"",S14&lt;&gt;"",T14=""),S14,IF(AND(R14&lt;&gt;"",S14&lt;&gt;"",T14&lt;&gt;""),T14,0))),SUM(R14:T14))</f>
        <v>0</v>
      </c>
      <c r="V14" s="64">
        <v>0</v>
      </c>
      <c r="W14" s="64">
        <v>0</v>
      </c>
      <c r="X14" s="64">
        <v>0</v>
      </c>
      <c r="Y14" s="65">
        <f>+IF($E14="Porcentaje",IF(AND(V14&lt;&gt;"",W14="",X14=""),V14,IF(AND(V14&lt;&gt;"",W14&lt;&gt;"",X14=""),W14,IF(AND(V14&lt;&gt;"",W14&lt;&gt;"",X14&lt;&gt;""),X14,0))),SUM(V14:X14))</f>
        <v>0</v>
      </c>
      <c r="Z14" s="64">
        <v>0</v>
      </c>
      <c r="AA14" s="64">
        <v>0</v>
      </c>
      <c r="AB14" s="64">
        <v>0</v>
      </c>
      <c r="AC14" s="65">
        <f>+IF($E14="Porcentaje",IF(AND(Z14&lt;&gt;"",AA14="",AB14=""),Z14,IF(AND(Z14&lt;&gt;"",AA14&lt;&gt;"",AB14=""),AA14,IF(AND(Z14&lt;&gt;"",AA14&lt;&gt;"",AB14&lt;&gt;""),AB14,0))),SUM(Z14:AB14))</f>
        <v>0</v>
      </c>
      <c r="AD14" s="62"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65.099999999999994" customHeight="1" thickBot="1" x14ac:dyDescent="0.3">
      <c r="B15" s="217"/>
      <c r="C15" s="217" t="s">
        <v>168</v>
      </c>
      <c r="D15" s="63" t="s">
        <v>169</v>
      </c>
      <c r="E15" s="26" t="s">
        <v>9</v>
      </c>
      <c r="F15" s="28">
        <v>0</v>
      </c>
      <c r="G15" s="28">
        <v>1</v>
      </c>
      <c r="H15" s="28">
        <v>0</v>
      </c>
      <c r="I15" s="28">
        <v>0</v>
      </c>
      <c r="J15" s="218" t="s">
        <v>20</v>
      </c>
      <c r="K15" s="219" t="s">
        <v>484</v>
      </c>
      <c r="L15" s="196">
        <v>0</v>
      </c>
      <c r="M15" s="64">
        <v>0</v>
      </c>
      <c r="N15" s="64">
        <v>0</v>
      </c>
      <c r="O15" s="199">
        <f t="shared" si="0"/>
        <v>0</v>
      </c>
      <c r="P15" s="217"/>
      <c r="Q15" s="200" t="e">
        <f t="shared" si="1"/>
        <v>#DIV/0!</v>
      </c>
      <c r="R15" s="64">
        <v>0</v>
      </c>
      <c r="S15" s="64">
        <v>0</v>
      </c>
      <c r="T15" s="64">
        <v>0</v>
      </c>
      <c r="U15" s="65">
        <v>0</v>
      </c>
      <c r="V15" s="64">
        <v>0</v>
      </c>
      <c r="W15" s="64">
        <v>0</v>
      </c>
      <c r="X15" s="64">
        <v>0</v>
      </c>
      <c r="Y15" s="65">
        <f>+IF($E15="Porcentaje",IF(AND(V15&lt;&gt;"",W15="",X15=""),V15,IF(AND(V15&lt;&gt;"",W15&lt;&gt;"",X15=""),W15,IF(AND(V15&lt;&gt;"",W15&lt;&gt;"",X15&lt;&gt;""),X15,0))),SUM(V15:X15))</f>
        <v>0</v>
      </c>
      <c r="Z15" s="64">
        <v>0</v>
      </c>
      <c r="AA15" s="64">
        <v>0</v>
      </c>
      <c r="AB15" s="64">
        <v>0</v>
      </c>
      <c r="AC15" s="65">
        <v>1</v>
      </c>
      <c r="AD15" s="62"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2:30" ht="65.099999999999994" customHeight="1" thickBot="1" x14ac:dyDescent="0.3">
      <c r="B16" s="217"/>
      <c r="C16" s="217"/>
      <c r="D16" s="63" t="s">
        <v>165</v>
      </c>
      <c r="E16" s="26" t="s">
        <v>9</v>
      </c>
      <c r="F16" s="28">
        <v>0</v>
      </c>
      <c r="G16" s="28">
        <v>35000</v>
      </c>
      <c r="H16" s="28">
        <v>0</v>
      </c>
      <c r="I16" s="28">
        <v>0</v>
      </c>
      <c r="J16" s="218"/>
      <c r="K16" s="219"/>
      <c r="L16" s="196">
        <v>0</v>
      </c>
      <c r="M16" s="64">
        <v>0</v>
      </c>
      <c r="N16" s="64">
        <v>0</v>
      </c>
      <c r="O16" s="199">
        <f t="shared" si="0"/>
        <v>0</v>
      </c>
      <c r="P16" s="217"/>
      <c r="Q16" s="200" t="e">
        <f t="shared" si="1"/>
        <v>#DIV/0!</v>
      </c>
      <c r="R16" s="64">
        <v>0</v>
      </c>
      <c r="S16" s="64">
        <v>0</v>
      </c>
      <c r="T16" s="64">
        <v>0</v>
      </c>
      <c r="U16" s="65">
        <v>0</v>
      </c>
      <c r="V16" s="64">
        <v>0</v>
      </c>
      <c r="W16" s="64">
        <v>0</v>
      </c>
      <c r="X16" s="64">
        <v>0</v>
      </c>
      <c r="Y16" s="65">
        <v>0</v>
      </c>
      <c r="Z16" s="64">
        <v>0</v>
      </c>
      <c r="AA16" s="64">
        <v>0</v>
      </c>
      <c r="AB16" s="64">
        <v>0</v>
      </c>
      <c r="AC16" s="65">
        <v>0</v>
      </c>
      <c r="AD16" s="62">
        <v>35000</v>
      </c>
    </row>
    <row r="17" spans="1:30" ht="65.099999999999994" customHeight="1" thickBot="1" x14ac:dyDescent="0.3">
      <c r="B17" s="217"/>
      <c r="C17" s="212" t="s">
        <v>170</v>
      </c>
      <c r="D17" s="63" t="s">
        <v>171</v>
      </c>
      <c r="E17" s="26" t="s">
        <v>9</v>
      </c>
      <c r="F17" s="28">
        <v>0</v>
      </c>
      <c r="G17" s="28">
        <v>0</v>
      </c>
      <c r="H17" s="28">
        <v>1</v>
      </c>
      <c r="I17" s="28">
        <v>1</v>
      </c>
      <c r="J17" s="218" t="s">
        <v>20</v>
      </c>
      <c r="K17" s="219" t="s">
        <v>485</v>
      </c>
      <c r="L17" s="196">
        <v>0</v>
      </c>
      <c r="M17" s="64">
        <v>1</v>
      </c>
      <c r="N17" s="64">
        <v>1</v>
      </c>
      <c r="O17" s="199">
        <f t="shared" si="0"/>
        <v>2</v>
      </c>
      <c r="P17" s="217"/>
      <c r="Q17" s="200" t="e">
        <f t="shared" si="1"/>
        <v>#DIV/0!</v>
      </c>
      <c r="R17" s="64">
        <v>0</v>
      </c>
      <c r="S17" s="64">
        <v>0</v>
      </c>
      <c r="T17" s="64">
        <v>0</v>
      </c>
      <c r="U17" s="65">
        <f>+IF($E17="Porcentaje",IF(AND(R17&lt;&gt;"",S17="",T17=""),R17,IF(AND(R17&lt;&gt;"",S17&lt;&gt;"",T17=""),S17,IF(AND(R17&lt;&gt;"",S17&lt;&gt;"",T17&lt;&gt;""),T17,0))),SUM(R17:T17))</f>
        <v>0</v>
      </c>
      <c r="V17" s="64">
        <v>0</v>
      </c>
      <c r="W17" s="64">
        <v>0</v>
      </c>
      <c r="X17" s="64">
        <v>0</v>
      </c>
      <c r="Y17" s="65">
        <f>+IF($E17="Porcentaje",IF(AND(V17&lt;&gt;"",W17="",X17=""),V17,IF(AND(V17&lt;&gt;"",W17&lt;&gt;"",X17=""),W17,IF(AND(V17&lt;&gt;"",W17&lt;&gt;"",X17&lt;&gt;""),X17,0))),SUM(V17:X17))</f>
        <v>0</v>
      </c>
      <c r="Z17" s="64">
        <v>0</v>
      </c>
      <c r="AA17" s="64">
        <v>0</v>
      </c>
      <c r="AB17" s="64">
        <v>0</v>
      </c>
      <c r="AC17" s="65">
        <v>1</v>
      </c>
      <c r="AD17" s="62">
        <v>1</v>
      </c>
    </row>
    <row r="18" spans="1:30" ht="65.099999999999994" customHeight="1" thickBot="1" x14ac:dyDescent="0.3">
      <c r="B18" s="217"/>
      <c r="C18" s="212"/>
      <c r="D18" s="63" t="s">
        <v>165</v>
      </c>
      <c r="E18" s="26" t="s">
        <v>9</v>
      </c>
      <c r="F18" s="28">
        <v>0</v>
      </c>
      <c r="G18" s="28">
        <v>0</v>
      </c>
      <c r="H18" s="28">
        <v>52500</v>
      </c>
      <c r="I18" s="28">
        <v>0</v>
      </c>
      <c r="J18" s="218"/>
      <c r="K18" s="219"/>
      <c r="L18" s="196">
        <v>0</v>
      </c>
      <c r="M18" s="64">
        <v>280000</v>
      </c>
      <c r="N18" s="64">
        <v>175000</v>
      </c>
      <c r="O18" s="199">
        <f t="shared" si="0"/>
        <v>455000</v>
      </c>
      <c r="P18" s="217"/>
      <c r="Q18" s="200" t="e">
        <f t="shared" si="1"/>
        <v>#DIV/0!</v>
      </c>
      <c r="R18" s="64">
        <v>0</v>
      </c>
      <c r="S18" s="64">
        <v>0</v>
      </c>
      <c r="T18" s="64">
        <v>0</v>
      </c>
      <c r="U18" s="65">
        <v>0</v>
      </c>
      <c r="V18" s="64">
        <v>0</v>
      </c>
      <c r="W18" s="64">
        <v>0</v>
      </c>
      <c r="X18" s="64">
        <v>0</v>
      </c>
      <c r="Y18" s="65">
        <v>0</v>
      </c>
      <c r="Z18" s="64">
        <v>0</v>
      </c>
      <c r="AA18" s="64">
        <v>0</v>
      </c>
      <c r="AB18" s="64">
        <v>0</v>
      </c>
      <c r="AC18" s="65">
        <f>+IF($E18="Porcentaje",IF(AND(Z18&lt;&gt;"",AA18="",AB18=""),Z18,IF(AND(Z18&lt;&gt;"",AA18&lt;&gt;"",AB18=""),AA18,IF(AND(Z18&lt;&gt;"",AA18&lt;&gt;"",AB18&lt;&gt;""),AB18,0))),SUM(Z18:AB18))</f>
        <v>0</v>
      </c>
      <c r="AD18" s="62">
        <v>52500</v>
      </c>
    </row>
    <row r="21" spans="1:30" ht="18.75" hidden="1" x14ac:dyDescent="0.25">
      <c r="A21" s="12" t="s">
        <v>324</v>
      </c>
      <c r="B21" s="12" t="s">
        <v>326</v>
      </c>
      <c r="C21" s="12" t="s">
        <v>327</v>
      </c>
    </row>
    <row r="22" spans="1:30" ht="90" hidden="1" x14ac:dyDescent="0.25">
      <c r="A22" s="7" t="s">
        <v>331</v>
      </c>
      <c r="B22" s="7" t="s">
        <v>162</v>
      </c>
      <c r="C22" s="8">
        <v>1</v>
      </c>
    </row>
    <row r="23" spans="1:30" ht="19.5" hidden="1" thickBot="1" x14ac:dyDescent="0.3">
      <c r="A23" s="207" t="s">
        <v>328</v>
      </c>
      <c r="B23" s="207"/>
      <c r="C23" s="15">
        <f>+C22</f>
        <v>1</v>
      </c>
    </row>
  </sheetData>
  <mergeCells count="30">
    <mergeCell ref="A23:B23"/>
    <mergeCell ref="R9:U9"/>
    <mergeCell ref="V9:Y9"/>
    <mergeCell ref="Z9:AC9"/>
    <mergeCell ref="P9:P10"/>
    <mergeCell ref="P11:P18"/>
    <mergeCell ref="K9:K10"/>
    <mergeCell ref="K11:K12"/>
    <mergeCell ref="K13:K14"/>
    <mergeCell ref="K15:K16"/>
    <mergeCell ref="K17:K18"/>
    <mergeCell ref="AD9:AD10"/>
    <mergeCell ref="Q9:Q10"/>
    <mergeCell ref="B9:B10"/>
    <mergeCell ref="C9:J9"/>
    <mergeCell ref="B11:B18"/>
    <mergeCell ref="C11:C12"/>
    <mergeCell ref="C13:C14"/>
    <mergeCell ref="C15:C16"/>
    <mergeCell ref="J15:J16"/>
    <mergeCell ref="C17:C18"/>
    <mergeCell ref="J17:J18"/>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J17 J11:J15" xr:uid="{1CFCCBDB-539A-4DFF-AF6B-0C912A0981E5}">
      <formula1>"A,B,C"</formula1>
    </dataValidation>
    <dataValidation type="list" allowBlank="1" showInputMessage="1" showErrorMessage="1" sqref="E11:E18" xr:uid="{3576FF18-22A8-4A8E-83A4-7973ABA70A21}">
      <formula1>"Unidad,Porcentaje,Monetario"</formula1>
    </dataValidation>
  </dataValidation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6D37-9D83-44D1-AA1F-9E5A105A7180}">
  <sheetPr codeName="Hoja7">
    <pageSetUpPr fitToPage="1"/>
  </sheetPr>
  <dimension ref="A1:AD19"/>
  <sheetViews>
    <sheetView view="pageBreakPreview" topLeftCell="A10" zoomScale="60" zoomScaleNormal="70" workbookViewId="0">
      <selection activeCell="B2" sqref="B2:G2"/>
    </sheetView>
  </sheetViews>
  <sheetFormatPr baseColWidth="10" defaultRowHeight="15" x14ac:dyDescent="0.25"/>
  <cols>
    <col min="1" max="1" width="11.28515625" bestFit="1" customWidth="1"/>
    <col min="2" max="2" width="35.7109375" customWidth="1"/>
    <col min="3" max="4" width="20.7109375" customWidth="1"/>
    <col min="5" max="5" width="14.42578125" bestFit="1" customWidth="1"/>
    <col min="6" max="6" width="8.28515625" bestFit="1" customWidth="1"/>
    <col min="7" max="9" width="9.85546875" hidden="1" customWidth="1"/>
    <col min="10" max="10" width="14.5703125" customWidth="1"/>
    <col min="11" max="11" width="40.7109375" customWidth="1"/>
    <col min="12" max="15" width="15.7109375" customWidth="1"/>
    <col min="16" max="16" width="40.7109375" customWidth="1"/>
    <col min="17" max="17" width="10.28515625" hidden="1" customWidth="1"/>
    <col min="18" max="18" width="4.7109375" hidden="1" customWidth="1"/>
    <col min="19" max="19" width="5.42578125" hidden="1" customWidth="1"/>
    <col min="20" max="20" width="5" hidden="1" customWidth="1"/>
    <col min="21" max="21" width="7.28515625" hidden="1" customWidth="1"/>
    <col min="22" max="22" width="4.42578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0" hidden="1" customWidth="1"/>
  </cols>
  <sheetData>
    <row r="1" spans="1: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1:30" ht="112.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1: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1:30" ht="15.75" x14ac:dyDescent="0.25">
      <c r="B4" s="202" t="s">
        <v>410</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1: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1: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1: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1: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1:30" ht="15.75" customHeight="1" x14ac:dyDescent="0.25">
      <c r="B9" s="210" t="s">
        <v>0</v>
      </c>
      <c r="C9" s="210" t="s">
        <v>1</v>
      </c>
      <c r="D9" s="210"/>
      <c r="E9" s="210"/>
      <c r="F9" s="210"/>
      <c r="G9" s="210"/>
      <c r="H9" s="210"/>
      <c r="I9" s="210"/>
      <c r="J9" s="210"/>
      <c r="K9" s="210" t="s">
        <v>413</v>
      </c>
      <c r="L9" s="208" t="s">
        <v>52</v>
      </c>
      <c r="M9" s="208"/>
      <c r="N9" s="208"/>
      <c r="O9" s="208"/>
      <c r="P9" s="210" t="s">
        <v>422</v>
      </c>
      <c r="Q9" s="214" t="s">
        <v>322</v>
      </c>
      <c r="R9" s="208" t="s">
        <v>53</v>
      </c>
      <c r="S9" s="208"/>
      <c r="T9" s="208"/>
      <c r="U9" s="208"/>
      <c r="V9" s="208" t="s">
        <v>54</v>
      </c>
      <c r="W9" s="208"/>
      <c r="X9" s="208"/>
      <c r="Y9" s="208"/>
      <c r="Z9" s="208" t="s">
        <v>55</v>
      </c>
      <c r="AA9" s="208"/>
      <c r="AB9" s="208"/>
      <c r="AC9" s="208"/>
      <c r="AD9" s="220" t="s">
        <v>184</v>
      </c>
    </row>
    <row r="10" spans="1:30" ht="26.25"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0"/>
      <c r="Q10" s="214"/>
      <c r="R10" s="34" t="s">
        <v>60</v>
      </c>
      <c r="S10" s="34" t="s">
        <v>61</v>
      </c>
      <c r="T10" s="34" t="s">
        <v>62</v>
      </c>
      <c r="U10" s="23" t="s">
        <v>63</v>
      </c>
      <c r="V10" s="34" t="s">
        <v>64</v>
      </c>
      <c r="W10" s="34" t="s">
        <v>65</v>
      </c>
      <c r="X10" s="34" t="s">
        <v>66</v>
      </c>
      <c r="Y10" s="23" t="s">
        <v>67</v>
      </c>
      <c r="Z10" s="34" t="s">
        <v>68</v>
      </c>
      <c r="AA10" s="34" t="s">
        <v>69</v>
      </c>
      <c r="AB10" s="34" t="s">
        <v>70</v>
      </c>
      <c r="AC10" s="23" t="s">
        <v>71</v>
      </c>
      <c r="AD10" s="221"/>
    </row>
    <row r="11" spans="1:30" ht="150" customHeight="1" thickBot="1" x14ac:dyDescent="0.3">
      <c r="B11" s="219" t="s">
        <v>185</v>
      </c>
      <c r="C11" s="26" t="s">
        <v>186</v>
      </c>
      <c r="D11" s="26" t="s">
        <v>187</v>
      </c>
      <c r="E11" s="26" t="s">
        <v>9</v>
      </c>
      <c r="F11" s="78">
        <v>725</v>
      </c>
      <c r="G11" s="78">
        <v>825</v>
      </c>
      <c r="H11" s="78">
        <v>750</v>
      </c>
      <c r="I11" s="78">
        <v>800</v>
      </c>
      <c r="J11" s="29" t="s">
        <v>10</v>
      </c>
      <c r="K11" s="27" t="s">
        <v>496</v>
      </c>
      <c r="L11" s="79">
        <v>400</v>
      </c>
      <c r="M11" s="79">
        <v>261</v>
      </c>
      <c r="N11" s="79">
        <v>20</v>
      </c>
      <c r="O11" s="80">
        <f>+IF($E11="Porcentaje",IF(AND(L11&lt;&gt;"",M11="",N11=""),L11,IF(AND(L11&lt;&gt;"",M11&lt;&gt;"",N11=""),M11,IF(AND(L11&lt;&gt;"",M11&lt;&gt;"",N11&lt;&gt;""),N11,0))),SUM(L11:N11))</f>
        <v>681</v>
      </c>
      <c r="P11" s="27" t="s">
        <v>493</v>
      </c>
      <c r="Q11" s="45">
        <f>+O11/F11</f>
        <v>0.93931034482758624</v>
      </c>
      <c r="R11" s="79">
        <v>0</v>
      </c>
      <c r="S11" s="79">
        <v>0</v>
      </c>
      <c r="T11" s="79">
        <v>0</v>
      </c>
      <c r="U11" s="80">
        <f>+IF($E11="Porcentaje",IF(AND(R11&lt;&gt;"",S11="",T11=""),R11,IF(AND(R11&lt;&gt;"",S11&lt;&gt;"",T11=""),S11,IF(AND(R11&lt;&gt;"",S11&lt;&gt;"",T11&lt;&gt;""),T11,0))),SUM(R11:T11))</f>
        <v>0</v>
      </c>
      <c r="V11" s="79">
        <v>0</v>
      </c>
      <c r="W11" s="79">
        <v>0</v>
      </c>
      <c r="X11" s="79">
        <v>0</v>
      </c>
      <c r="Y11" s="80">
        <f>+IF($E11="Porcentaje",IF(AND(V11&lt;&gt;"",W11="",X11=""),V11,IF(AND(V11&lt;&gt;"",W11&lt;&gt;"",X11=""),W11,IF(AND(V11&lt;&gt;"",W11&lt;&gt;"",X11&lt;&gt;""),X11,0))),SUM(V11:X11))</f>
        <v>0</v>
      </c>
      <c r="Z11" s="79">
        <v>0</v>
      </c>
      <c r="AA11" s="79">
        <v>0</v>
      </c>
      <c r="AB11" s="79">
        <v>0</v>
      </c>
      <c r="AC11" s="80">
        <f>+IF($E11="Porcentaje",IF(AND(Z11&lt;&gt;"",AA11="",AB11=""),Z11,IF(AND(Z11&lt;&gt;"",AA11&lt;&gt;"",AB11=""),AA11,IF(AND(Z11&lt;&gt;"",AA11&lt;&gt;"",AB11&lt;&gt;""),AB11,0))),SUM(Z11:AB11))</f>
        <v>0</v>
      </c>
      <c r="AD11" s="77"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1:30" ht="150" customHeight="1" thickBot="1" x14ac:dyDescent="0.3">
      <c r="B12" s="219"/>
      <c r="C12" s="26" t="s">
        <v>188</v>
      </c>
      <c r="D12" s="26" t="s">
        <v>189</v>
      </c>
      <c r="E12" s="26" t="s">
        <v>9</v>
      </c>
      <c r="F12" s="78">
        <v>250</v>
      </c>
      <c r="G12" s="78">
        <v>400</v>
      </c>
      <c r="H12" s="78">
        <v>625</v>
      </c>
      <c r="I12" s="78">
        <v>725</v>
      </c>
      <c r="J12" s="29" t="s">
        <v>10</v>
      </c>
      <c r="K12" s="27" t="s">
        <v>497</v>
      </c>
      <c r="L12" s="79">
        <v>374</v>
      </c>
      <c r="M12" s="79">
        <v>315</v>
      </c>
      <c r="N12" s="79">
        <v>404</v>
      </c>
      <c r="O12" s="80">
        <f>+IF($E12="Porcentaje",IF(AND(L12&lt;&gt;"",M12="",N12=""),L12,IF(AND(L12&lt;&gt;"",M12&lt;&gt;"",N12=""),M12,IF(AND(L12&lt;&gt;"",M12&lt;&gt;"",N12&lt;&gt;""),N12,0))),SUM(L12:N12))</f>
        <v>1093</v>
      </c>
      <c r="P12" s="27" t="s">
        <v>494</v>
      </c>
      <c r="Q12" s="45">
        <f>+O12/F12</f>
        <v>4.3719999999999999</v>
      </c>
      <c r="R12" s="79">
        <v>0</v>
      </c>
      <c r="S12" s="79">
        <v>0</v>
      </c>
      <c r="T12" s="79">
        <v>0</v>
      </c>
      <c r="U12" s="80">
        <f>+IF($E12="Porcentaje",IF(AND(R12&lt;&gt;"",S12="",T12=""),R12,IF(AND(R12&lt;&gt;"",S12&lt;&gt;"",T12=""),S12,IF(AND(R12&lt;&gt;"",S12&lt;&gt;"",T12&lt;&gt;""),T12,0))),SUM(R12:T12))</f>
        <v>0</v>
      </c>
      <c r="V12" s="79">
        <v>0</v>
      </c>
      <c r="W12" s="79">
        <v>0</v>
      </c>
      <c r="X12" s="79">
        <v>0</v>
      </c>
      <c r="Y12" s="80">
        <f>+IF($E12="Porcentaje",IF(AND(V12&lt;&gt;"",W12="",X12=""),V12,IF(AND(V12&lt;&gt;"",W12&lt;&gt;"",X12=""),W12,IF(AND(V12&lt;&gt;"",W12&lt;&gt;"",X12&lt;&gt;""),X12,0))),SUM(V12:X12))</f>
        <v>0</v>
      </c>
      <c r="Z12" s="79">
        <v>0</v>
      </c>
      <c r="AA12" s="79">
        <v>0</v>
      </c>
      <c r="AB12" s="79">
        <v>0</v>
      </c>
      <c r="AC12" s="80">
        <f>+IF($E12="Porcentaje",IF(AND(Z12&lt;&gt;"",AA12="",AB12=""),Z12,IF(AND(Z12&lt;&gt;"",AA12&lt;&gt;"",AB12=""),AA12,IF(AND(Z12&lt;&gt;"",AA12&lt;&gt;"",AB12&lt;&gt;""),AB12,0))),SUM(Z12:AB12))</f>
        <v>0</v>
      </c>
      <c r="AD12" s="77"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1:30" ht="150" customHeight="1" thickBot="1" x14ac:dyDescent="0.3">
      <c r="B13" s="219"/>
      <c r="C13" s="81" t="s">
        <v>168</v>
      </c>
      <c r="D13" s="63" t="s">
        <v>169</v>
      </c>
      <c r="E13" s="26" t="s">
        <v>9</v>
      </c>
      <c r="F13" s="78">
        <v>0</v>
      </c>
      <c r="G13" s="78">
        <v>1</v>
      </c>
      <c r="H13" s="78">
        <v>0</v>
      </c>
      <c r="I13" s="78">
        <v>0</v>
      </c>
      <c r="J13" s="29" t="s">
        <v>10</v>
      </c>
      <c r="K13" s="27" t="s">
        <v>484</v>
      </c>
      <c r="L13" s="79">
        <v>0</v>
      </c>
      <c r="M13" s="79">
        <v>0</v>
      </c>
      <c r="N13" s="79">
        <v>0</v>
      </c>
      <c r="O13" s="80">
        <f t="shared" ref="O13:O14" si="0">+IF($E13="Porcentaje",IF(AND(L13&lt;&gt;"",M13="",N13=""),L13,IF(AND(L13&lt;&gt;"",M13&lt;&gt;"",N13=""),M13,IF(AND(L13&lt;&gt;"",M13&lt;&gt;"",N13&lt;&gt;""),N13,0))),SUM(L13:N13))</f>
        <v>0</v>
      </c>
      <c r="P13" s="67" t="s">
        <v>495</v>
      </c>
      <c r="Q13" s="45" t="e">
        <f>+IF(P13/F13=0, "- ", P13/F13)</f>
        <v>#VALUE!</v>
      </c>
      <c r="R13" s="79">
        <v>0</v>
      </c>
      <c r="S13" s="79">
        <v>0</v>
      </c>
      <c r="T13" s="79">
        <v>0</v>
      </c>
      <c r="U13" s="80">
        <f>+IF($E13="Porcentaje",IF(AND(R13&lt;&gt;"",S13="",T13=""),R13,IF(AND(R13&lt;&gt;"",S13&lt;&gt;"",T13=""),S13,IF(AND(R13&lt;&gt;"",S13&lt;&gt;"",T13&lt;&gt;""),T13,0))),SUM(R13:T13))</f>
        <v>0</v>
      </c>
      <c r="V13" s="79">
        <v>0</v>
      </c>
      <c r="W13" s="79">
        <v>0</v>
      </c>
      <c r="X13" s="79">
        <v>0</v>
      </c>
      <c r="Y13" s="80">
        <f>+IF($E13="Porcentaje",IF(AND(V13&lt;&gt;"",W13="",X13=""),V13,IF(AND(V13&lt;&gt;"",W13&lt;&gt;"",X13=""),W13,IF(AND(V13&lt;&gt;"",W13&lt;&gt;"",X13&lt;&gt;""),X13,0))),SUM(V13:X13))</f>
        <v>0</v>
      </c>
      <c r="Z13" s="79">
        <v>0</v>
      </c>
      <c r="AA13" s="79">
        <v>0</v>
      </c>
      <c r="AB13" s="79">
        <v>0</v>
      </c>
      <c r="AC13" s="80">
        <f>+IF($E13="Porcentaje",IF(AND(Z13&lt;&gt;"",AA13="",AB13=""),Z13,IF(AND(Z13&lt;&gt;"",AA13&lt;&gt;"",AB13=""),AA13,IF(AND(Z13&lt;&gt;"",AA13&lt;&gt;"",AB13&lt;&gt;""),AB13,0))),SUM(Z13:AB13))</f>
        <v>0</v>
      </c>
      <c r="AD13" s="77" t="str">
        <f>+IFERROR(IF(#REF!="Porcentaje",IF(AND(COUNT(L13:N13)&gt;=0,COUNT(R13:T13)=0,COUNT(V13:X13)=0,COUNT(Z13:AB13)=0),P13,IF(AND(COUNT(L13:N13)&gt;=1,COUNT(R13:T13)&gt;=1,COUNT(V13:X13)=0,COUNT(Z13:AB13)=0),U13,IF(AND(COUNT(L13:N13)&gt;=1,COUNT(R13:T13)&gt;=1,COUNT(V13:X13)&gt;=1,COUNT(Z13:AB13)=0),Y13,IF(AND(COUNT(L13:N13)&gt;=1,COUNT(R13:T13)&gt;=1,COUNT(V13:X13)&gt;=1,COUNT(Z13:AB13)&gt;=1),AC13,"-")))),SUM(P13,U13,Y13,AC13)),"-")</f>
        <v>-</v>
      </c>
    </row>
    <row r="14" spans="1:30" ht="150" customHeight="1" thickBot="1" x14ac:dyDescent="0.3">
      <c r="B14" s="219"/>
      <c r="C14" s="81" t="s">
        <v>190</v>
      </c>
      <c r="D14" s="63" t="s">
        <v>171</v>
      </c>
      <c r="E14" s="26" t="s">
        <v>9</v>
      </c>
      <c r="F14" s="78">
        <v>0</v>
      </c>
      <c r="G14" s="78">
        <v>1</v>
      </c>
      <c r="H14" s="78">
        <v>0</v>
      </c>
      <c r="I14" s="78">
        <v>1</v>
      </c>
      <c r="J14" s="29" t="s">
        <v>10</v>
      </c>
      <c r="K14" s="67" t="s">
        <v>498</v>
      </c>
      <c r="L14" s="79">
        <v>0</v>
      </c>
      <c r="M14" s="79">
        <v>1</v>
      </c>
      <c r="N14" s="79">
        <v>1</v>
      </c>
      <c r="O14" s="80">
        <f t="shared" si="0"/>
        <v>2</v>
      </c>
      <c r="P14" s="67" t="s">
        <v>495</v>
      </c>
      <c r="Q14" s="45" t="e">
        <f>+IF(P14/F14=0, "- ", P14/F14)</f>
        <v>#VALUE!</v>
      </c>
      <c r="R14" s="79">
        <v>0</v>
      </c>
      <c r="S14" s="79">
        <v>0</v>
      </c>
      <c r="T14" s="79">
        <v>0</v>
      </c>
      <c r="U14" s="80">
        <f>+IF($E14="Porcentaje",IF(AND(R14&lt;&gt;"",S14="",T14=""),R14,IF(AND(R14&lt;&gt;"",S14&lt;&gt;"",T14=""),S14,IF(AND(R14&lt;&gt;"",S14&lt;&gt;"",T14&lt;&gt;""),T14,0))),SUM(R14:T14))</f>
        <v>0</v>
      </c>
      <c r="V14" s="79">
        <v>0</v>
      </c>
      <c r="W14" s="79">
        <v>0</v>
      </c>
      <c r="X14" s="79">
        <v>0</v>
      </c>
      <c r="Y14" s="80">
        <f>+IF($E14="Porcentaje",IF(AND(V14&lt;&gt;"",W14="",X14=""),V14,IF(AND(V14&lt;&gt;"",W14&lt;&gt;"",X14=""),W14,IF(AND(V14&lt;&gt;"",W14&lt;&gt;"",X14&lt;&gt;""),X14,0))),SUM(V14:X14))</f>
        <v>0</v>
      </c>
      <c r="Z14" s="79">
        <v>0</v>
      </c>
      <c r="AA14" s="79">
        <v>0</v>
      </c>
      <c r="AB14" s="79">
        <v>0</v>
      </c>
      <c r="AC14" s="80">
        <f>+IF($E14="Porcentaje",IF(AND(Z14&lt;&gt;"",AA14="",AB14=""),Z14,IF(AND(Z14&lt;&gt;"",AA14&lt;&gt;"",AB14=""),AA14,IF(AND(Z14&lt;&gt;"",AA14&lt;&gt;"",AB14&lt;&gt;""),AB14,0))),SUM(Z14:AB14))</f>
        <v>0</v>
      </c>
      <c r="AD14" s="77" t="str">
        <f>+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6" spans="1:30" ht="18" hidden="1" customHeight="1" x14ac:dyDescent="0.25">
      <c r="A16" s="12" t="s">
        <v>324</v>
      </c>
      <c r="B16" s="12" t="s">
        <v>326</v>
      </c>
      <c r="C16" s="12" t="s">
        <v>327</v>
      </c>
    </row>
    <row r="17" spans="1:3" ht="94.5" hidden="1" x14ac:dyDescent="0.25">
      <c r="A17" s="13" t="s">
        <v>329</v>
      </c>
      <c r="B17" s="13" t="s">
        <v>185</v>
      </c>
      <c r="C17" s="10">
        <v>1</v>
      </c>
    </row>
    <row r="18" spans="1:3" ht="19.5" hidden="1" thickBot="1" x14ac:dyDescent="0.3">
      <c r="A18" s="207" t="s">
        <v>328</v>
      </c>
      <c r="B18" s="207"/>
      <c r="C18" s="15">
        <v>1</v>
      </c>
    </row>
    <row r="19" spans="1:3" hidden="1" x14ac:dyDescent="0.25"/>
  </sheetData>
  <mergeCells count="20">
    <mergeCell ref="A18:B18"/>
    <mergeCell ref="Z9:AC9"/>
    <mergeCell ref="AD9:AD10"/>
    <mergeCell ref="B9:B10"/>
    <mergeCell ref="C9:J9"/>
    <mergeCell ref="B11:B14"/>
    <mergeCell ref="R9:U9"/>
    <mergeCell ref="V9:Y9"/>
    <mergeCell ref="Q9:Q10"/>
    <mergeCell ref="P9:P10"/>
    <mergeCell ref="L9:O9"/>
    <mergeCell ref="K9:K10"/>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E11:E14" xr:uid="{95B6AE0A-C9FE-42C1-8B18-7DFA5FD55207}">
      <formula1>"Unidad,Porcentaje,Monetario"</formula1>
    </dataValidation>
    <dataValidation type="list" allowBlank="1" showInputMessage="1" showErrorMessage="1" sqref="J11:J14" xr:uid="{9DD09F6C-D5B3-4656-B68A-DEA41ECC9AD6}">
      <formula1>"A,B,C"</formula1>
    </dataValidation>
  </dataValidations>
  <pageMargins left="0.7" right="0.7" top="0.75" bottom="0.75" header="0.3" footer="0.3"/>
  <pageSetup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1BF6-2FCB-4162-AC21-C09A74B5733C}">
  <sheetPr codeName="Hoja9">
    <pageSetUpPr fitToPage="1"/>
  </sheetPr>
  <dimension ref="A1:AD36"/>
  <sheetViews>
    <sheetView view="pageBreakPreview" topLeftCell="A4" zoomScale="60" zoomScaleNormal="70" workbookViewId="0">
      <selection activeCell="B2" sqref="B2:G2"/>
    </sheetView>
  </sheetViews>
  <sheetFormatPr baseColWidth="10" defaultRowHeight="15" x14ac:dyDescent="0.25"/>
  <cols>
    <col min="2" max="2" width="35.7109375" customWidth="1"/>
    <col min="3" max="4" width="25.7109375" customWidth="1"/>
    <col min="5" max="5" width="14.42578125" bestFit="1" customWidth="1"/>
    <col min="6" max="6" width="10.85546875" bestFit="1" customWidth="1"/>
    <col min="7" max="9" width="8.140625" hidden="1" customWidth="1"/>
    <col min="10" max="10" width="15" customWidth="1"/>
    <col min="11" max="11" width="55.7109375" customWidth="1"/>
    <col min="12" max="15" width="10.7109375" customWidth="1"/>
    <col min="16" max="16" width="45.7109375" customWidth="1"/>
    <col min="17" max="17" width="11.285156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29.7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412</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customHeight="1" thickBot="1" x14ac:dyDescent="0.3">
      <c r="B9" s="210" t="s">
        <v>0</v>
      </c>
      <c r="C9" s="210" t="s">
        <v>1</v>
      </c>
      <c r="D9" s="210"/>
      <c r="E9" s="210"/>
      <c r="F9" s="211"/>
      <c r="G9" s="211"/>
      <c r="H9" s="211"/>
      <c r="I9" s="211"/>
      <c r="J9" s="210"/>
      <c r="K9" s="210" t="s">
        <v>413</v>
      </c>
      <c r="L9" s="208" t="s">
        <v>52</v>
      </c>
      <c r="M9" s="208"/>
      <c r="N9" s="208"/>
      <c r="O9" s="208"/>
      <c r="P9" s="210" t="s">
        <v>422</v>
      </c>
      <c r="Q9" s="222" t="s">
        <v>322</v>
      </c>
      <c r="R9" s="208" t="s">
        <v>53</v>
      </c>
      <c r="S9" s="208"/>
      <c r="T9" s="208"/>
      <c r="U9" s="208"/>
      <c r="V9" s="208" t="s">
        <v>54</v>
      </c>
      <c r="W9" s="208"/>
      <c r="X9" s="208"/>
      <c r="Y9" s="208"/>
      <c r="Z9" s="208" t="s">
        <v>55</v>
      </c>
      <c r="AA9" s="208"/>
      <c r="AB9" s="208"/>
      <c r="AC9" s="208"/>
      <c r="AD9" s="209" t="s">
        <v>184</v>
      </c>
    </row>
    <row r="10" spans="2:30" ht="26.25"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0"/>
      <c r="Q10" s="222"/>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2:30" ht="114" customHeight="1" thickBot="1" x14ac:dyDescent="0.3">
      <c r="B11" s="153" t="s">
        <v>225</v>
      </c>
      <c r="C11" s="154" t="s">
        <v>226</v>
      </c>
      <c r="D11" s="154" t="s">
        <v>227</v>
      </c>
      <c r="E11" s="154" t="s">
        <v>9</v>
      </c>
      <c r="F11" s="155">
        <v>3</v>
      </c>
      <c r="G11" s="155">
        <v>3</v>
      </c>
      <c r="H11" s="155">
        <v>3</v>
      </c>
      <c r="I11" s="155">
        <v>3</v>
      </c>
      <c r="J11" s="156" t="s">
        <v>10</v>
      </c>
      <c r="K11" s="98" t="s">
        <v>520</v>
      </c>
      <c r="L11" s="157">
        <v>1</v>
      </c>
      <c r="M11" s="157">
        <v>1</v>
      </c>
      <c r="N11" s="157">
        <v>1</v>
      </c>
      <c r="O11" s="158">
        <f t="shared" ref="O11:O23" si="0">+IF($E11="Porcentaje",IF(AND(J11&lt;&gt;"",L11="",M11=""),J11,IF(AND(J11&lt;&gt;"",L11&lt;&gt;"",M11=""),L11,IF(AND(J11&lt;&gt;"",L11&lt;&gt;"",M11&lt;&gt;""),M11,0))),SUM(J11:M11))</f>
        <v>2</v>
      </c>
      <c r="P11" s="98" t="s">
        <v>508</v>
      </c>
      <c r="Q11" s="159" t="e">
        <f t="shared" ref="Q11:Q22" si="1">+P11/F11</f>
        <v>#VALUE!</v>
      </c>
      <c r="R11" s="157">
        <v>0</v>
      </c>
      <c r="S11" s="157">
        <v>0</v>
      </c>
      <c r="T11" s="157">
        <v>0</v>
      </c>
      <c r="U11" s="158">
        <f t="shared" ref="T11:U23" si="2">+IF($E11="Porcentaje",IF(AND(R11&lt;&gt;"",S11="",T11=""),R11,IF(AND(R11&lt;&gt;"",S11&lt;&gt;"",T11=""),S11,IF(AND(R11&lt;&gt;"",S11&lt;&gt;"",T11&lt;&gt;""),T11,0))),SUM(R11:T11))</f>
        <v>0</v>
      </c>
      <c r="V11" s="157">
        <v>0</v>
      </c>
      <c r="W11" s="157">
        <v>0</v>
      </c>
      <c r="X11" s="157">
        <v>0</v>
      </c>
      <c r="Y11" s="158">
        <f t="shared" ref="X11:Y23" si="3">+IF($E11="Porcentaje",IF(AND(V11&lt;&gt;"",W11="",X11=""),V11,IF(AND(V11&lt;&gt;"",W11&lt;&gt;"",X11=""),W11,IF(AND(V11&lt;&gt;"",W11&lt;&gt;"",X11&lt;&gt;""),X11,0))),SUM(V11:X11))</f>
        <v>0</v>
      </c>
      <c r="Z11" s="157">
        <v>0</v>
      </c>
      <c r="AA11" s="157">
        <v>0</v>
      </c>
      <c r="AB11" s="157">
        <v>0</v>
      </c>
      <c r="AC11" s="158">
        <f t="shared" ref="AB11:AC23" si="4">+IF($E11="Porcentaje",IF(AND(Z11&lt;&gt;"",AA11="",AB11=""),Z11,IF(AND(Z11&lt;&gt;"",AA11&lt;&gt;"",AB11=""),AA11,IF(AND(Z11&lt;&gt;"",AA11&lt;&gt;"",AB11&lt;&gt;""),AB11,0))),SUM(Z11:AB11))</f>
        <v>0</v>
      </c>
      <c r="AD11" s="151" t="str">
        <f>+IFERROR(IF(#REF!="Porcentaje",IF(AND(COUNT(L11:N11)&gt;=0,COUNT(R11:T11)=0,COUNT(V11:X11)=0,COUNT(Z11:AB11)=0),P11,IF(AND(COUNT(L11:N11)&gt;=1,COUNT(R11:T11)&gt;=1,COUNT(V11:X11)=0,COUNT(Z11:AB11)=0),U11,IF(AND(COUNT(L11:N11)&gt;=1,COUNT(R11:T11)&gt;=1,COUNT(V11:X11)&gt;=1,COUNT(Z11:AB11)=0),Y11,IF(AND(COUNT(L11:N11)&gt;=1,COUNT(R11:T11)&gt;=1,COUNT(V11:X11)&gt;=1,COUNT(Z11:AB11)&gt;=1),AC11,"-")))),SUM(P11,U11,Y11,AC11)),"-")</f>
        <v>-</v>
      </c>
    </row>
    <row r="12" spans="2:30" ht="51.75" thickBot="1" x14ac:dyDescent="0.3">
      <c r="B12" s="153" t="s">
        <v>228</v>
      </c>
      <c r="C12" s="154" t="s">
        <v>229</v>
      </c>
      <c r="D12" s="154" t="s">
        <v>230</v>
      </c>
      <c r="E12" s="154" t="s">
        <v>9</v>
      </c>
      <c r="F12" s="155">
        <v>3</v>
      </c>
      <c r="G12" s="155">
        <v>3</v>
      </c>
      <c r="H12" s="155">
        <v>3</v>
      </c>
      <c r="I12" s="155">
        <v>3</v>
      </c>
      <c r="J12" s="156" t="s">
        <v>10</v>
      </c>
      <c r="K12" s="98" t="s">
        <v>521</v>
      </c>
      <c r="L12" s="157">
        <v>1</v>
      </c>
      <c r="M12" s="157">
        <v>1</v>
      </c>
      <c r="N12" s="157">
        <v>1</v>
      </c>
      <c r="O12" s="158">
        <f t="shared" si="0"/>
        <v>2</v>
      </c>
      <c r="P12" s="98" t="s">
        <v>509</v>
      </c>
      <c r="Q12" s="159" t="e">
        <f t="shared" si="1"/>
        <v>#VALUE!</v>
      </c>
      <c r="R12" s="157">
        <v>0</v>
      </c>
      <c r="S12" s="157">
        <v>0</v>
      </c>
      <c r="T12" s="157">
        <v>0</v>
      </c>
      <c r="U12" s="158">
        <f t="shared" si="2"/>
        <v>0</v>
      </c>
      <c r="V12" s="157">
        <v>0</v>
      </c>
      <c r="W12" s="157">
        <v>0</v>
      </c>
      <c r="X12" s="157">
        <v>0</v>
      </c>
      <c r="Y12" s="158">
        <f t="shared" si="3"/>
        <v>0</v>
      </c>
      <c r="Z12" s="157">
        <v>0</v>
      </c>
      <c r="AA12" s="157">
        <v>0</v>
      </c>
      <c r="AB12" s="157" t="s">
        <v>344</v>
      </c>
      <c r="AC12" s="158">
        <f t="shared" si="4"/>
        <v>0</v>
      </c>
      <c r="AD12" s="151" t="e">
        <f>+AC12+Y12+U12+P12</f>
        <v>#VALUE!</v>
      </c>
    </row>
    <row r="13" spans="2:30" ht="97.5" customHeight="1" thickBot="1" x14ac:dyDescent="0.3">
      <c r="B13" s="153" t="s">
        <v>231</v>
      </c>
      <c r="C13" s="154" t="s">
        <v>232</v>
      </c>
      <c r="D13" s="154" t="s">
        <v>233</v>
      </c>
      <c r="E13" s="154" t="s">
        <v>9</v>
      </c>
      <c r="F13" s="155">
        <v>1</v>
      </c>
      <c r="G13" s="155">
        <v>1</v>
      </c>
      <c r="H13" s="155">
        <v>1</v>
      </c>
      <c r="I13" s="155">
        <v>1</v>
      </c>
      <c r="J13" s="156" t="s">
        <v>10</v>
      </c>
      <c r="K13" s="98" t="s">
        <v>522</v>
      </c>
      <c r="L13" s="157">
        <v>0</v>
      </c>
      <c r="M13" s="157">
        <v>0</v>
      </c>
      <c r="N13" s="157">
        <v>1</v>
      </c>
      <c r="O13" s="158">
        <f t="shared" si="0"/>
        <v>0</v>
      </c>
      <c r="P13" s="98" t="s">
        <v>510</v>
      </c>
      <c r="Q13" s="159" t="e">
        <f t="shared" si="1"/>
        <v>#VALUE!</v>
      </c>
      <c r="R13" s="157">
        <v>0</v>
      </c>
      <c r="S13" s="157">
        <v>0</v>
      </c>
      <c r="T13" s="157">
        <v>0</v>
      </c>
      <c r="U13" s="158">
        <f t="shared" si="2"/>
        <v>0</v>
      </c>
      <c r="V13" s="157">
        <v>0</v>
      </c>
      <c r="W13" s="157">
        <v>0</v>
      </c>
      <c r="X13" s="157">
        <v>0</v>
      </c>
      <c r="Y13" s="158">
        <f t="shared" si="3"/>
        <v>0</v>
      </c>
      <c r="Z13" s="157">
        <v>0</v>
      </c>
      <c r="AA13" s="157">
        <v>0</v>
      </c>
      <c r="AB13" s="157">
        <v>0</v>
      </c>
      <c r="AC13" s="158">
        <f t="shared" si="4"/>
        <v>0</v>
      </c>
      <c r="AD13" s="151">
        <v>4</v>
      </c>
    </row>
    <row r="14" spans="2:30" ht="70.5" customHeight="1" thickBot="1" x14ac:dyDescent="0.3">
      <c r="B14" s="223" t="s">
        <v>234</v>
      </c>
      <c r="C14" s="161" t="s">
        <v>235</v>
      </c>
      <c r="D14" s="161" t="s">
        <v>236</v>
      </c>
      <c r="E14" s="154" t="s">
        <v>9</v>
      </c>
      <c r="F14" s="155">
        <v>3</v>
      </c>
      <c r="G14" s="155">
        <v>3</v>
      </c>
      <c r="H14" s="155">
        <v>3</v>
      </c>
      <c r="I14" s="155">
        <v>3</v>
      </c>
      <c r="J14" s="156" t="s">
        <v>10</v>
      </c>
      <c r="K14" s="160" t="s">
        <v>523</v>
      </c>
      <c r="L14" s="157">
        <v>1</v>
      </c>
      <c r="M14" s="157">
        <v>1</v>
      </c>
      <c r="N14" s="157">
        <v>1</v>
      </c>
      <c r="O14" s="158">
        <f t="shared" si="0"/>
        <v>2</v>
      </c>
      <c r="P14" s="160" t="s">
        <v>511</v>
      </c>
      <c r="Q14" s="159" t="e">
        <f t="shared" si="1"/>
        <v>#VALUE!</v>
      </c>
      <c r="R14" s="157">
        <v>0</v>
      </c>
      <c r="S14" s="157">
        <v>0</v>
      </c>
      <c r="T14" s="157">
        <v>0</v>
      </c>
      <c r="U14" s="158">
        <f t="shared" si="2"/>
        <v>0</v>
      </c>
      <c r="V14" s="157">
        <v>0</v>
      </c>
      <c r="W14" s="157">
        <v>0</v>
      </c>
      <c r="X14" s="157">
        <v>0</v>
      </c>
      <c r="Y14" s="158">
        <f t="shared" si="3"/>
        <v>0</v>
      </c>
      <c r="Z14" s="157">
        <v>0</v>
      </c>
      <c r="AA14" s="157">
        <v>0</v>
      </c>
      <c r="AB14" s="157">
        <v>0</v>
      </c>
      <c r="AC14" s="158">
        <f t="shared" si="4"/>
        <v>0</v>
      </c>
      <c r="AD14" s="151" t="str">
        <f t="shared" ref="AD14" si="5">+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5" spans="2:30" ht="66.75" customHeight="1" thickBot="1" x14ac:dyDescent="0.3">
      <c r="B15" s="223"/>
      <c r="C15" s="161" t="s">
        <v>237</v>
      </c>
      <c r="D15" s="161" t="s">
        <v>238</v>
      </c>
      <c r="E15" s="154" t="s">
        <v>9</v>
      </c>
      <c r="F15" s="155">
        <v>3</v>
      </c>
      <c r="G15" s="155">
        <v>3</v>
      </c>
      <c r="H15" s="155">
        <v>3</v>
      </c>
      <c r="I15" s="155">
        <v>4</v>
      </c>
      <c r="J15" s="156" t="s">
        <v>10</v>
      </c>
      <c r="K15" s="160" t="s">
        <v>524</v>
      </c>
      <c r="L15" s="157">
        <v>1</v>
      </c>
      <c r="M15" s="157">
        <v>1</v>
      </c>
      <c r="N15" s="157">
        <v>1</v>
      </c>
      <c r="O15" s="158">
        <f t="shared" si="0"/>
        <v>2</v>
      </c>
      <c r="P15" s="160" t="s">
        <v>512</v>
      </c>
      <c r="Q15" s="159" t="e">
        <f t="shared" si="1"/>
        <v>#VALUE!</v>
      </c>
      <c r="R15" s="157">
        <v>0</v>
      </c>
      <c r="S15" s="157">
        <v>0</v>
      </c>
      <c r="T15" s="157">
        <v>0</v>
      </c>
      <c r="U15" s="158">
        <f t="shared" si="2"/>
        <v>0</v>
      </c>
      <c r="V15" s="157">
        <v>0</v>
      </c>
      <c r="W15" s="157">
        <v>0</v>
      </c>
      <c r="X15" s="157">
        <v>0</v>
      </c>
      <c r="Y15" s="158">
        <f t="shared" si="3"/>
        <v>0</v>
      </c>
      <c r="Z15" s="157">
        <v>0</v>
      </c>
      <c r="AA15" s="157">
        <v>0</v>
      </c>
      <c r="AB15" s="157">
        <v>0</v>
      </c>
      <c r="AC15" s="158">
        <f t="shared" si="4"/>
        <v>0</v>
      </c>
      <c r="AD15" s="151" t="str">
        <f t="shared" ref="AD15" si="6">+IFERROR(IF(#REF!="Porcentaje",IF(AND(COUNT(L15:N15)&gt;=0,COUNT(R15:T15)=0,COUNT(V15:X15)=0,COUNT(Z15:AB15)=0),P15,IF(AND(COUNT(L15:N15)&gt;=1,COUNT(R15:T15)&gt;=1,COUNT(V15:X15)=0,COUNT(Z15:AB15)=0),U15,IF(AND(COUNT(L15:N15)&gt;=1,COUNT(R15:T15)&gt;=1,COUNT(V15:X15)&gt;=1,COUNT(Z15:AB15)=0),Y15,IF(AND(COUNT(L15:N15)&gt;=1,COUNT(R15:T15)&gt;=1,COUNT(V15:X15)&gt;=1,COUNT(Z15:AB15)&gt;=1),AC15,"-")))),SUM(P15,U15,Y15,AC15)),"-")</f>
        <v>-</v>
      </c>
    </row>
    <row r="16" spans="2:30" ht="26.25" thickBot="1" x14ac:dyDescent="0.3">
      <c r="B16" s="223"/>
      <c r="C16" s="161" t="s">
        <v>239</v>
      </c>
      <c r="D16" s="161" t="s">
        <v>240</v>
      </c>
      <c r="E16" s="154" t="s">
        <v>9</v>
      </c>
      <c r="F16" s="155">
        <v>3</v>
      </c>
      <c r="G16" s="155">
        <v>3</v>
      </c>
      <c r="H16" s="155">
        <v>3</v>
      </c>
      <c r="I16" s="155">
        <v>3</v>
      </c>
      <c r="J16" s="156" t="s">
        <v>10</v>
      </c>
      <c r="K16" s="160" t="s">
        <v>525</v>
      </c>
      <c r="L16" s="157">
        <v>1</v>
      </c>
      <c r="M16" s="157">
        <v>1</v>
      </c>
      <c r="N16" s="157">
        <v>1</v>
      </c>
      <c r="O16" s="158">
        <f t="shared" si="0"/>
        <v>2</v>
      </c>
      <c r="P16" s="160" t="s">
        <v>513</v>
      </c>
      <c r="Q16" s="159" t="e">
        <f t="shared" si="1"/>
        <v>#VALUE!</v>
      </c>
      <c r="R16" s="157">
        <v>0</v>
      </c>
      <c r="S16" s="157">
        <v>0</v>
      </c>
      <c r="T16" s="157">
        <v>0</v>
      </c>
      <c r="U16" s="158">
        <f t="shared" si="2"/>
        <v>0</v>
      </c>
      <c r="V16" s="157">
        <v>0</v>
      </c>
      <c r="W16" s="157">
        <v>0</v>
      </c>
      <c r="X16" s="157">
        <v>0</v>
      </c>
      <c r="Y16" s="158">
        <f t="shared" si="3"/>
        <v>0</v>
      </c>
      <c r="Z16" s="157">
        <v>0</v>
      </c>
      <c r="AA16" s="157">
        <v>0</v>
      </c>
      <c r="AB16" s="157">
        <v>0</v>
      </c>
      <c r="AC16" s="158">
        <f t="shared" si="4"/>
        <v>0</v>
      </c>
      <c r="AD16" s="151" t="str">
        <f t="shared" ref="AD16" si="7">+IFERROR(IF(#REF!="Porcentaje",IF(AND(COUNT(L16:N16)&gt;=0,COUNT(R16:T16)=0,COUNT(V16:X16)=0,COUNT(Z16:AB16)=0),P16,IF(AND(COUNT(L16:N16)&gt;=1,COUNT(R16:T16)&gt;=1,COUNT(V16:X16)=0,COUNT(Z16:AB16)=0),U16,IF(AND(COUNT(L16:N16)&gt;=1,COUNT(R16:T16)&gt;=1,COUNT(V16:X16)&gt;=1,COUNT(Z16:AB16)=0),Y16,IF(AND(COUNT(L16:N16)&gt;=1,COUNT(R16:T16)&gt;=1,COUNT(V16:X16)&gt;=1,COUNT(Z16:AB16)&gt;=1),AC16,"-")))),SUM(P16,U16,Y16,AC16)),"-")</f>
        <v>-</v>
      </c>
    </row>
    <row r="17" spans="1:30" ht="112.5" customHeight="1" thickBot="1" x14ac:dyDescent="0.3">
      <c r="B17" s="223" t="s">
        <v>241</v>
      </c>
      <c r="C17" s="161" t="s">
        <v>242</v>
      </c>
      <c r="D17" s="161" t="s">
        <v>243</v>
      </c>
      <c r="E17" s="154" t="s">
        <v>9</v>
      </c>
      <c r="F17" s="155">
        <v>3</v>
      </c>
      <c r="G17" s="155">
        <v>3</v>
      </c>
      <c r="H17" s="155">
        <v>3</v>
      </c>
      <c r="I17" s="155">
        <v>3</v>
      </c>
      <c r="J17" s="156" t="s">
        <v>10</v>
      </c>
      <c r="K17" s="160" t="s">
        <v>526</v>
      </c>
      <c r="L17" s="157">
        <v>1</v>
      </c>
      <c r="M17" s="157">
        <v>1</v>
      </c>
      <c r="N17" s="157">
        <v>1</v>
      </c>
      <c r="O17" s="158">
        <f t="shared" si="0"/>
        <v>2</v>
      </c>
      <c r="P17" s="160" t="s">
        <v>514</v>
      </c>
      <c r="Q17" s="159" t="e">
        <f t="shared" si="1"/>
        <v>#VALUE!</v>
      </c>
      <c r="R17" s="157">
        <v>0</v>
      </c>
      <c r="S17" s="157">
        <v>0</v>
      </c>
      <c r="T17" s="157">
        <v>0</v>
      </c>
      <c r="U17" s="158">
        <f t="shared" si="2"/>
        <v>0</v>
      </c>
      <c r="V17" s="157">
        <v>0</v>
      </c>
      <c r="W17" s="157">
        <v>0</v>
      </c>
      <c r="X17" s="157">
        <v>0</v>
      </c>
      <c r="Y17" s="158">
        <f t="shared" si="3"/>
        <v>0</v>
      </c>
      <c r="Z17" s="157">
        <v>0</v>
      </c>
      <c r="AA17" s="157">
        <v>0</v>
      </c>
      <c r="AB17" s="157">
        <v>0</v>
      </c>
      <c r="AC17" s="158">
        <f t="shared" si="4"/>
        <v>0</v>
      </c>
      <c r="AD17" s="151" t="str">
        <f t="shared" ref="AD17" si="8">+IFERROR(IF(#REF!="Porcentaje",IF(AND(COUNT(L17:N17)&gt;=0,COUNT(R17:T17)=0,COUNT(V17:X17)=0,COUNT(Z17:AB17)=0),P17,IF(AND(COUNT(L17:N17)&gt;=1,COUNT(R17:T17)&gt;=1,COUNT(V17:X17)=0,COUNT(Z17:AB17)=0),U17,IF(AND(COUNT(L17:N17)&gt;=1,COUNT(R17:T17)&gt;=1,COUNT(V17:X17)&gt;=1,COUNT(Z17:AB17)=0),Y17,IF(AND(COUNT(L17:N17)&gt;=1,COUNT(R17:T17)&gt;=1,COUNT(V17:X17)&gt;=1,COUNT(Z17:AB17)&gt;=1),AC17,"-")))),SUM(P17,U17,Y17,AC17)),"-")</f>
        <v>-</v>
      </c>
    </row>
    <row r="18" spans="1:30" ht="141" thickBot="1" x14ac:dyDescent="0.3">
      <c r="B18" s="223"/>
      <c r="C18" s="161" t="s">
        <v>244</v>
      </c>
      <c r="D18" s="161" t="s">
        <v>245</v>
      </c>
      <c r="E18" s="154" t="s">
        <v>9</v>
      </c>
      <c r="F18" s="155">
        <v>0</v>
      </c>
      <c r="G18" s="155">
        <v>1</v>
      </c>
      <c r="H18" s="155">
        <v>0</v>
      </c>
      <c r="I18" s="155">
        <v>1</v>
      </c>
      <c r="J18" s="156" t="s">
        <v>10</v>
      </c>
      <c r="K18" s="160" t="s">
        <v>527</v>
      </c>
      <c r="L18" s="157">
        <v>0</v>
      </c>
      <c r="M18" s="157">
        <v>0</v>
      </c>
      <c r="N18" s="157">
        <v>0</v>
      </c>
      <c r="O18" s="158">
        <f t="shared" si="0"/>
        <v>0</v>
      </c>
      <c r="P18" s="162" t="s">
        <v>515</v>
      </c>
      <c r="Q18" s="159" t="e">
        <f t="shared" si="1"/>
        <v>#VALUE!</v>
      </c>
      <c r="R18" s="157">
        <v>0</v>
      </c>
      <c r="S18" s="157">
        <v>0</v>
      </c>
      <c r="T18" s="157">
        <v>0</v>
      </c>
      <c r="U18" s="158">
        <f t="shared" si="2"/>
        <v>0</v>
      </c>
      <c r="V18" s="157">
        <v>0</v>
      </c>
      <c r="W18" s="157">
        <v>0</v>
      </c>
      <c r="X18" s="157">
        <v>0</v>
      </c>
      <c r="Y18" s="158">
        <f t="shared" si="3"/>
        <v>0</v>
      </c>
      <c r="Z18" s="157">
        <v>0</v>
      </c>
      <c r="AA18" s="157">
        <v>0</v>
      </c>
      <c r="AB18" s="157">
        <v>0</v>
      </c>
      <c r="AC18" s="158">
        <f t="shared" si="4"/>
        <v>0</v>
      </c>
      <c r="AD18" s="151" t="str">
        <f t="shared" ref="AD18" si="9">+IFERROR(IF(#REF!="Porcentaje",IF(AND(COUNT(L18:N18)&gt;=0,COUNT(R18:T18)=0,COUNT(V18:X18)=0,COUNT(Z18:AB18)=0),P18,IF(AND(COUNT(L18:N18)&gt;=1,COUNT(R18:T18)&gt;=1,COUNT(V18:X18)=0,COUNT(Z18:AB18)=0),U18,IF(AND(COUNT(L18:N18)&gt;=1,COUNT(R18:T18)&gt;=1,COUNT(V18:X18)&gt;=1,COUNT(Z18:AB18)=0),Y18,IF(AND(COUNT(L18:N18)&gt;=1,COUNT(R18:T18)&gt;=1,COUNT(V18:X18)&gt;=1,COUNT(Z18:AB18)&gt;=1),AC18,"-")))),SUM(P18,U18,Y18,AC18)),"-")</f>
        <v>-</v>
      </c>
    </row>
    <row r="19" spans="1:30" ht="124.5" customHeight="1" thickBot="1" x14ac:dyDescent="0.3">
      <c r="B19" s="163" t="s">
        <v>246</v>
      </c>
      <c r="C19" s="164" t="s">
        <v>247</v>
      </c>
      <c r="D19" s="164" t="s">
        <v>248</v>
      </c>
      <c r="E19" s="154" t="s">
        <v>9</v>
      </c>
      <c r="F19" s="155">
        <v>3</v>
      </c>
      <c r="G19" s="155">
        <v>3</v>
      </c>
      <c r="H19" s="155">
        <v>3</v>
      </c>
      <c r="I19" s="155">
        <v>3</v>
      </c>
      <c r="J19" s="156" t="s">
        <v>10</v>
      </c>
      <c r="K19" s="162" t="s">
        <v>528</v>
      </c>
      <c r="L19" s="157">
        <v>1</v>
      </c>
      <c r="M19" s="157">
        <v>1</v>
      </c>
      <c r="N19" s="157">
        <v>1</v>
      </c>
      <c r="O19" s="158">
        <f t="shared" si="0"/>
        <v>2</v>
      </c>
      <c r="P19" s="162" t="s">
        <v>516</v>
      </c>
      <c r="Q19" s="159" t="e">
        <f t="shared" si="1"/>
        <v>#VALUE!</v>
      </c>
      <c r="R19" s="157">
        <v>0</v>
      </c>
      <c r="S19" s="157">
        <v>0</v>
      </c>
      <c r="T19" s="157">
        <v>0</v>
      </c>
      <c r="U19" s="158">
        <f t="shared" si="2"/>
        <v>0</v>
      </c>
      <c r="V19" s="157">
        <v>0</v>
      </c>
      <c r="W19" s="157">
        <v>0</v>
      </c>
      <c r="X19" s="157">
        <v>0</v>
      </c>
      <c r="Y19" s="158">
        <f t="shared" si="3"/>
        <v>0</v>
      </c>
      <c r="Z19" s="157">
        <v>0</v>
      </c>
      <c r="AA19" s="157">
        <v>0</v>
      </c>
      <c r="AB19" s="157">
        <v>0</v>
      </c>
      <c r="AC19" s="158">
        <f t="shared" si="4"/>
        <v>0</v>
      </c>
      <c r="AD19" s="151" t="str">
        <f t="shared" ref="AD19" si="10">+IFERROR(IF(#REF!="Porcentaje",IF(AND(COUNT(L19:N19)&gt;=0,COUNT(R19:T19)=0,COUNT(V19:X19)=0,COUNT(Z19:AB19)=0),P19,IF(AND(COUNT(L19:N19)&gt;=1,COUNT(R19:T19)&gt;=1,COUNT(V19:X19)=0,COUNT(Z19:AB19)=0),U19,IF(AND(COUNT(L19:N19)&gt;=1,COUNT(R19:T19)&gt;=1,COUNT(V19:X19)&gt;=1,COUNT(Z19:AB19)=0),Y19,IF(AND(COUNT(L19:N19)&gt;=1,COUNT(R19:T19)&gt;=1,COUNT(V19:X19)&gt;=1,COUNT(Z19:AB19)&gt;=1),AC19,"-")))),SUM(P19,U19,Y19,AC19)),"-")</f>
        <v>-</v>
      </c>
    </row>
    <row r="20" spans="1:30" ht="77.25" thickBot="1" x14ac:dyDescent="0.3">
      <c r="B20" s="163" t="s">
        <v>249</v>
      </c>
      <c r="C20" s="164" t="s">
        <v>250</v>
      </c>
      <c r="D20" s="164" t="s">
        <v>236</v>
      </c>
      <c r="E20" s="154" t="s">
        <v>9</v>
      </c>
      <c r="F20" s="155">
        <v>3</v>
      </c>
      <c r="G20" s="155">
        <v>3</v>
      </c>
      <c r="H20" s="155">
        <v>3</v>
      </c>
      <c r="I20" s="155">
        <v>3</v>
      </c>
      <c r="J20" s="156" t="s">
        <v>10</v>
      </c>
      <c r="K20" s="162" t="s">
        <v>529</v>
      </c>
      <c r="L20" s="157">
        <v>1</v>
      </c>
      <c r="M20" s="157">
        <v>1</v>
      </c>
      <c r="N20" s="157">
        <v>1</v>
      </c>
      <c r="O20" s="158">
        <f t="shared" si="0"/>
        <v>2</v>
      </c>
      <c r="P20" s="162" t="s">
        <v>517</v>
      </c>
      <c r="Q20" s="159" t="e">
        <f t="shared" si="1"/>
        <v>#VALUE!</v>
      </c>
      <c r="R20" s="157">
        <v>0</v>
      </c>
      <c r="S20" s="157">
        <v>0</v>
      </c>
      <c r="T20" s="157">
        <v>0</v>
      </c>
      <c r="U20" s="158">
        <f t="shared" si="2"/>
        <v>0</v>
      </c>
      <c r="V20" s="157">
        <v>0</v>
      </c>
      <c r="W20" s="157">
        <v>0</v>
      </c>
      <c r="X20" s="157">
        <v>0</v>
      </c>
      <c r="Y20" s="158">
        <f t="shared" si="3"/>
        <v>0</v>
      </c>
      <c r="Z20" s="157">
        <v>0</v>
      </c>
      <c r="AA20" s="157">
        <v>0</v>
      </c>
      <c r="AB20" s="157">
        <v>0</v>
      </c>
      <c r="AC20" s="158">
        <f t="shared" si="4"/>
        <v>0</v>
      </c>
      <c r="AD20" s="151" t="str">
        <f t="shared" ref="AD20" si="11">+IFERROR(IF(#REF!="Porcentaje",IF(AND(COUNT(L20:N20)&gt;=0,COUNT(R20:T20)=0,COUNT(V20:X20)=0,COUNT(Z20:AB20)=0),P20,IF(AND(COUNT(L20:N20)&gt;=1,COUNT(R20:T20)&gt;=1,COUNT(V20:X20)=0,COUNT(Z20:AB20)=0),U20,IF(AND(COUNT(L20:N20)&gt;=1,COUNT(R20:T20)&gt;=1,COUNT(V20:X20)&gt;=1,COUNT(Z20:AB20)=0),Y20,IF(AND(COUNT(L20:N20)&gt;=1,COUNT(R20:T20)&gt;=1,COUNT(V20:X20)&gt;=1,COUNT(Z20:AB20)&gt;=1),AC20,"-")))),SUM(P20,U20,Y20,AC20)),"-")</f>
        <v>-</v>
      </c>
    </row>
    <row r="21" spans="1:30" ht="64.5" thickBot="1" x14ac:dyDescent="0.3">
      <c r="B21" s="162" t="s">
        <v>251</v>
      </c>
      <c r="C21" s="165" t="s">
        <v>252</v>
      </c>
      <c r="D21" s="164" t="s">
        <v>253</v>
      </c>
      <c r="E21" s="154" t="s">
        <v>46</v>
      </c>
      <c r="F21" s="166">
        <v>1</v>
      </c>
      <c r="G21" s="166">
        <v>1</v>
      </c>
      <c r="H21" s="166">
        <v>1</v>
      </c>
      <c r="I21" s="166">
        <v>1</v>
      </c>
      <c r="J21" s="156" t="s">
        <v>10</v>
      </c>
      <c r="K21" s="162" t="s">
        <v>530</v>
      </c>
      <c r="L21" s="157">
        <v>1</v>
      </c>
      <c r="M21" s="157">
        <v>1</v>
      </c>
      <c r="N21" s="157">
        <v>1</v>
      </c>
      <c r="O21" s="167">
        <f t="shared" si="0"/>
        <v>1</v>
      </c>
      <c r="P21" s="162" t="s">
        <v>518</v>
      </c>
      <c r="Q21" s="159" t="e">
        <f t="shared" si="1"/>
        <v>#VALUE!</v>
      </c>
      <c r="R21" s="157">
        <v>0</v>
      </c>
      <c r="S21" s="157">
        <v>0</v>
      </c>
      <c r="T21" s="157">
        <v>0</v>
      </c>
      <c r="U21" s="167">
        <f t="shared" si="2"/>
        <v>0</v>
      </c>
      <c r="V21" s="157">
        <v>0</v>
      </c>
      <c r="W21" s="157">
        <v>0</v>
      </c>
      <c r="X21" s="157">
        <v>0</v>
      </c>
      <c r="Y21" s="167">
        <f t="shared" si="3"/>
        <v>0</v>
      </c>
      <c r="Z21" s="157">
        <v>0</v>
      </c>
      <c r="AA21" s="157">
        <v>0</v>
      </c>
      <c r="AB21" s="157">
        <v>0</v>
      </c>
      <c r="AC21" s="167">
        <f t="shared" si="4"/>
        <v>0</v>
      </c>
      <c r="AD21" s="152" t="str">
        <f t="shared" ref="AD21" si="12">+IFERROR(IF(#REF!="Porcentaje",IF(AND(COUNT(L21:N21)&gt;=0,COUNT(R21:T21)=0,COUNT(V21:X21)=0,COUNT(Z21:AB21)=0),P21,IF(AND(COUNT(L21:N21)&gt;=1,COUNT(R21:T21)&gt;=1,COUNT(V21:X21)=0,COUNT(Z21:AB21)=0),U21,IF(AND(COUNT(L21:N21)&gt;=1,COUNT(R21:T21)&gt;=1,COUNT(V21:X21)&gt;=1,COUNT(Z21:AB21)=0),Y21,IF(AND(COUNT(L21:N21)&gt;=1,COUNT(R21:T21)&gt;=1,COUNT(V21:X21)&gt;=1,COUNT(Z21:AB21)&gt;=1),AC21,"-")))),SUM(P21,U21,Y21,AC21)),"-")</f>
        <v>-</v>
      </c>
    </row>
    <row r="22" spans="1:30" ht="106.5" customHeight="1" thickBot="1" x14ac:dyDescent="0.3">
      <c r="B22" s="224" t="s">
        <v>254</v>
      </c>
      <c r="C22" s="169" t="s">
        <v>255</v>
      </c>
      <c r="D22" s="169" t="s">
        <v>256</v>
      </c>
      <c r="E22" s="169" t="s">
        <v>46</v>
      </c>
      <c r="F22" s="166">
        <v>0.14230000000000001</v>
      </c>
      <c r="G22" s="166">
        <v>0.5232</v>
      </c>
      <c r="H22" s="166">
        <v>0.85410000000000008</v>
      </c>
      <c r="I22" s="166">
        <v>1.0000000000000002</v>
      </c>
      <c r="J22" s="170" t="s">
        <v>10</v>
      </c>
      <c r="K22" s="168" t="s">
        <v>531</v>
      </c>
      <c r="L22" s="171">
        <v>4.2999999999999997E-2</v>
      </c>
      <c r="M22" s="171">
        <v>9.4E-2</v>
      </c>
      <c r="N22" s="171">
        <v>0.14230000000000001</v>
      </c>
      <c r="O22" s="167">
        <f t="shared" si="0"/>
        <v>9.4E-2</v>
      </c>
      <c r="P22" s="168" t="s">
        <v>519</v>
      </c>
      <c r="Q22" s="159" t="e">
        <f t="shared" si="1"/>
        <v>#VALUE!</v>
      </c>
      <c r="R22" s="157">
        <v>0</v>
      </c>
      <c r="S22" s="157">
        <v>0</v>
      </c>
      <c r="T22" s="157">
        <v>0</v>
      </c>
      <c r="U22" s="167">
        <f t="shared" si="2"/>
        <v>0</v>
      </c>
      <c r="V22" s="157">
        <v>0</v>
      </c>
      <c r="W22" s="157">
        <v>0</v>
      </c>
      <c r="X22" s="157">
        <v>0</v>
      </c>
      <c r="Y22" s="167">
        <f t="shared" si="3"/>
        <v>0</v>
      </c>
      <c r="Z22" s="157">
        <v>0</v>
      </c>
      <c r="AA22" s="157">
        <v>0</v>
      </c>
      <c r="AB22" s="157">
        <v>0</v>
      </c>
      <c r="AC22" s="167">
        <f t="shared" si="4"/>
        <v>0</v>
      </c>
      <c r="AD22" s="152" t="str">
        <f t="shared" ref="AD22" si="13">+IFERROR(IF(#REF!="Porcentaje",IF(AND(COUNT(L22:N22)&gt;=0,COUNT(R22:T22)=0,COUNT(V22:X22)=0,COUNT(Z22:AB22)=0),P22,IF(AND(COUNT(L22:N22)&gt;=1,COUNT(R22:T22)&gt;=1,COUNT(V22:X22)=0,COUNT(Z22:AB22)=0),U22,IF(AND(COUNT(L22:N22)&gt;=1,COUNT(R22:T22)&gt;=1,COUNT(V22:X22)&gt;=1,COUNT(Z22:AB22)=0),Y22,IF(AND(COUNT(L22:N22)&gt;=1,COUNT(R22:T22)&gt;=1,COUNT(V22:X22)&gt;=1,COUNT(Z22:AB22)&gt;=1),AC22,"-")))),SUM(P22,U22,Y22,AC22)),"-")</f>
        <v>-</v>
      </c>
    </row>
    <row r="23" spans="1:30" ht="56.25" customHeight="1" x14ac:dyDescent="0.25">
      <c r="B23" s="224"/>
      <c r="C23" s="169" t="s">
        <v>257</v>
      </c>
      <c r="D23" s="169" t="s">
        <v>258</v>
      </c>
      <c r="E23" s="169" t="s">
        <v>46</v>
      </c>
      <c r="F23" s="166">
        <v>0.1489</v>
      </c>
      <c r="G23" s="166">
        <v>0.48129999999999995</v>
      </c>
      <c r="H23" s="166">
        <v>0.8377</v>
      </c>
      <c r="I23" s="166">
        <v>1</v>
      </c>
      <c r="J23" s="170" t="s">
        <v>10</v>
      </c>
      <c r="K23" s="168" t="s">
        <v>532</v>
      </c>
      <c r="L23" s="171">
        <v>4.5199999999999997E-2</v>
      </c>
      <c r="M23" s="171">
        <v>0.1037</v>
      </c>
      <c r="N23" s="171">
        <v>0.1489</v>
      </c>
      <c r="O23" s="167">
        <f t="shared" si="0"/>
        <v>0.1037</v>
      </c>
      <c r="P23" s="168" t="s">
        <v>519</v>
      </c>
      <c r="Q23" s="157">
        <v>0</v>
      </c>
      <c r="R23" s="157">
        <v>0</v>
      </c>
      <c r="S23" s="157">
        <v>0</v>
      </c>
      <c r="T23" s="167">
        <f t="shared" si="2"/>
        <v>0</v>
      </c>
      <c r="U23" s="157">
        <v>0</v>
      </c>
      <c r="V23" s="157">
        <v>0</v>
      </c>
      <c r="W23" s="157">
        <v>0</v>
      </c>
      <c r="X23" s="167">
        <f t="shared" si="3"/>
        <v>0</v>
      </c>
      <c r="Y23" s="157">
        <v>0</v>
      </c>
      <c r="Z23" s="157">
        <v>0</v>
      </c>
      <c r="AA23" s="157">
        <v>0</v>
      </c>
      <c r="AB23" s="167">
        <f t="shared" si="4"/>
        <v>0</v>
      </c>
      <c r="AC23" s="167" t="str">
        <f>+IFERROR(IF(#REF!="Porcentaje",IF(AND(COUNT(L23:N23)&gt;=0,COUNT(Q23:S23)=0,COUNT(U23:W23)=0,COUNT(Y23:AA23)=0),#REF!,IF(AND(COUNT(L23:N23)&gt;=1,COUNT(Q23:S23)&gt;=1,COUNT(U23:W23)=0,COUNT(Y23:AA23)=0),T23,IF(AND(COUNT(L23:N23)&gt;=1,COUNT(Q23:S23)&gt;=1,COUNT(U23:W23)&gt;=1,COUNT(Y23:AA23)=0),X23,IF(AND(COUNT(L23:N23)&gt;=1,COUNT(Q23:S23)&gt;=1,COUNT(U23:W23)&gt;=1,COUNT(Y23:AA23)&gt;=1),AB23,"-")))),SUM(#REF!,T23,X23,AB23)),"-")</f>
        <v>-</v>
      </c>
    </row>
    <row r="26" spans="1:30" ht="19.5" hidden="1" customHeight="1" x14ac:dyDescent="0.25">
      <c r="A26" s="12" t="s">
        <v>324</v>
      </c>
      <c r="B26" s="12" t="s">
        <v>326</v>
      </c>
      <c r="C26" s="12" t="s">
        <v>327</v>
      </c>
    </row>
    <row r="27" spans="1:30" ht="153.75" hidden="1" customHeight="1" x14ac:dyDescent="0.25">
      <c r="A27" s="13" t="s">
        <v>338</v>
      </c>
      <c r="B27" s="13" t="s">
        <v>225</v>
      </c>
      <c r="C27" s="10" t="e">
        <f>+Q11</f>
        <v>#VALUE!</v>
      </c>
    </row>
    <row r="28" spans="1:30" ht="90" hidden="1" customHeight="1" x14ac:dyDescent="0.25">
      <c r="A28" s="14" t="s">
        <v>338</v>
      </c>
      <c r="B28" s="14" t="s">
        <v>228</v>
      </c>
      <c r="C28" s="11" t="e">
        <f>+Q12</f>
        <v>#VALUE!</v>
      </c>
    </row>
    <row r="29" spans="1:30" ht="63.75" hidden="1" customHeight="1" x14ac:dyDescent="0.25">
      <c r="A29" s="13" t="s">
        <v>338</v>
      </c>
      <c r="B29" s="13" t="s">
        <v>231</v>
      </c>
      <c r="C29" s="11" t="e">
        <f>+Q13</f>
        <v>#VALUE!</v>
      </c>
    </row>
    <row r="30" spans="1:30" ht="63" hidden="1" x14ac:dyDescent="0.25">
      <c r="A30" s="14" t="s">
        <v>338</v>
      </c>
      <c r="B30" s="14" t="s">
        <v>234</v>
      </c>
      <c r="C30" s="11" t="e">
        <f>+SUM(Q14:Q16)/3</f>
        <v>#VALUE!</v>
      </c>
    </row>
    <row r="31" spans="1:30" ht="63" hidden="1" x14ac:dyDescent="0.25">
      <c r="A31" s="13" t="s">
        <v>338</v>
      </c>
      <c r="B31" s="13" t="s">
        <v>241</v>
      </c>
      <c r="C31" s="11" t="e">
        <f>+Q17</f>
        <v>#VALUE!</v>
      </c>
    </row>
    <row r="32" spans="1:30" ht="63" hidden="1" x14ac:dyDescent="0.25">
      <c r="A32" s="14" t="s">
        <v>338</v>
      </c>
      <c r="B32" s="14" t="s">
        <v>246</v>
      </c>
      <c r="C32" s="11" t="e">
        <f>+Q19</f>
        <v>#VALUE!</v>
      </c>
    </row>
    <row r="33" spans="1:3" ht="63" hidden="1" x14ac:dyDescent="0.25">
      <c r="A33" s="13" t="s">
        <v>338</v>
      </c>
      <c r="B33" s="13" t="s">
        <v>337</v>
      </c>
      <c r="C33" s="11" t="e">
        <f t="shared" ref="C33:C34" si="14">+Q20</f>
        <v>#VALUE!</v>
      </c>
    </row>
    <row r="34" spans="1:3" ht="63" hidden="1" x14ac:dyDescent="0.25">
      <c r="A34" s="14" t="s">
        <v>338</v>
      </c>
      <c r="B34" s="14" t="s">
        <v>251</v>
      </c>
      <c r="C34" s="11" t="e">
        <f t="shared" si="14"/>
        <v>#VALUE!</v>
      </c>
    </row>
    <row r="35" spans="1:3" ht="78.75" hidden="1" x14ac:dyDescent="0.25">
      <c r="A35" s="13" t="s">
        <v>338</v>
      </c>
      <c r="B35" s="13" t="s">
        <v>254</v>
      </c>
      <c r="C35" s="11" t="e">
        <f>+ (Q22+P23)/2</f>
        <v>#VALUE!</v>
      </c>
    </row>
    <row r="36" spans="1:3" ht="19.5" hidden="1" thickBot="1" x14ac:dyDescent="0.3">
      <c r="A36" s="207" t="s">
        <v>328</v>
      </c>
      <c r="B36" s="207"/>
      <c r="C36" s="15" t="e">
        <f>+SUM(C27:C35)/9</f>
        <v>#VALUE!</v>
      </c>
    </row>
  </sheetData>
  <mergeCells count="22">
    <mergeCell ref="K9:K10"/>
    <mergeCell ref="A36:B36"/>
    <mergeCell ref="V9:Y9"/>
    <mergeCell ref="Z9:AC9"/>
    <mergeCell ref="AD9:AD10"/>
    <mergeCell ref="B9:B10"/>
    <mergeCell ref="C9:J9"/>
    <mergeCell ref="Q9:Q10"/>
    <mergeCell ref="B14:B16"/>
    <mergeCell ref="B17:B18"/>
    <mergeCell ref="B22:B23"/>
    <mergeCell ref="R9:U9"/>
    <mergeCell ref="L9:O9"/>
    <mergeCell ref="P9:P10"/>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E11:E23" xr:uid="{8E8D9EA6-3434-45E1-B9E9-3544BB20EA8B}">
      <formula1>"Unidad,Porcentaje,Monetario"</formula1>
    </dataValidation>
    <dataValidation type="list" allowBlank="1" showInputMessage="1" showErrorMessage="1" sqref="J11:J23" xr:uid="{FC3A2C4A-7373-405A-8903-591314D34759}">
      <formula1>"A,B,C"</formula1>
    </dataValidation>
  </dataValidations>
  <pageMargins left="0.7" right="0.7" top="0.75" bottom="0.75" header="0.3" footer="0.3"/>
  <pageSetup scale="43" fitToHeight="0" orientation="landscape" r:id="rId1"/>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6EB7-A850-49F8-91F3-B9CDE00BDEB9}">
  <sheetPr codeName="Hoja13">
    <pageSetUpPr fitToPage="1"/>
  </sheetPr>
  <dimension ref="A1:AC49"/>
  <sheetViews>
    <sheetView view="pageBreakPreview" zoomScale="60" zoomScaleNormal="70" workbookViewId="0">
      <selection activeCell="C11" sqref="C11"/>
    </sheetView>
  </sheetViews>
  <sheetFormatPr baseColWidth="10" defaultRowHeight="15" x14ac:dyDescent="0.25"/>
  <cols>
    <col min="1" max="3" width="20.7109375" customWidth="1"/>
    <col min="4" max="4" width="14.42578125" customWidth="1"/>
    <col min="5" max="5" width="13.28515625" bestFit="1" customWidth="1"/>
    <col min="6" max="8" width="9.5703125" hidden="1" customWidth="1"/>
    <col min="9" max="9" width="16.7109375" customWidth="1"/>
    <col min="10" max="10" width="55.7109375" customWidth="1"/>
    <col min="11" max="13" width="10.7109375" customWidth="1"/>
    <col min="14" max="14" width="14.85546875" bestFit="1" customWidth="1"/>
    <col min="15" max="15" width="55.7109375" customWidth="1"/>
    <col min="16" max="16" width="13" hidden="1" customWidth="1"/>
    <col min="17" max="17" width="6.5703125" hidden="1" customWidth="1"/>
    <col min="18" max="18" width="6.85546875" hidden="1" customWidth="1"/>
    <col min="19" max="19" width="7" hidden="1" customWidth="1"/>
    <col min="20" max="20" width="8.85546875" hidden="1" customWidth="1"/>
    <col min="21" max="21" width="6.28515625" hidden="1" customWidth="1"/>
    <col min="22" max="22" width="7.42578125" hidden="1" customWidth="1"/>
    <col min="23" max="23" width="12.140625" hidden="1" customWidth="1"/>
    <col min="24" max="24" width="8.85546875" hidden="1" customWidth="1"/>
    <col min="25" max="25" width="9.140625" hidden="1" customWidth="1"/>
    <col min="26" max="26" width="12.140625" hidden="1" customWidth="1"/>
    <col min="27" max="27" width="12" hidden="1" customWidth="1"/>
    <col min="28" max="28" width="8.85546875" hidden="1" customWidth="1"/>
    <col min="29" max="29" width="12.28515625" hidden="1" customWidth="1"/>
  </cols>
  <sheetData>
    <row r="1" spans="1:29" ht="26.25" x14ac:dyDescent="0.25">
      <c r="A1" s="204" t="s">
        <v>396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29" ht="134.25" customHeight="1" x14ac:dyDescent="0.25">
      <c r="A2" s="205" t="s">
        <v>397</v>
      </c>
      <c r="B2" s="205"/>
      <c r="C2" s="205"/>
      <c r="D2" s="205"/>
      <c r="E2" s="205"/>
      <c r="F2" s="205"/>
      <c r="G2" s="205" t="s">
        <v>398</v>
      </c>
      <c r="H2" s="205"/>
      <c r="I2" s="205"/>
      <c r="J2" s="205"/>
      <c r="K2" s="205"/>
      <c r="L2" s="205"/>
      <c r="M2" s="205"/>
      <c r="N2" s="205"/>
      <c r="O2" s="205"/>
      <c r="P2" s="205"/>
      <c r="Q2" s="205"/>
      <c r="R2" s="205"/>
      <c r="S2" s="205"/>
      <c r="T2" s="205"/>
      <c r="U2" s="205"/>
      <c r="V2" s="205"/>
      <c r="W2" s="205"/>
      <c r="X2" s="205"/>
      <c r="Y2" s="205"/>
      <c r="Z2" s="205" t="s">
        <v>399</v>
      </c>
      <c r="AA2" s="205"/>
      <c r="AB2" s="205"/>
      <c r="AC2" s="205"/>
    </row>
    <row r="3" spans="1:29" ht="26.25" x14ac:dyDescent="0.25">
      <c r="A3" s="206" t="s">
        <v>404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row>
    <row r="4" spans="1:29" ht="15.75" x14ac:dyDescent="0.25">
      <c r="A4" s="202" t="s">
        <v>676</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29" ht="15" customHeight="1" x14ac:dyDescent="0.25">
      <c r="A5" s="203" t="s">
        <v>401</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row>
    <row r="6" spans="1:29" ht="1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row>
    <row r="7" spans="1:29" ht="15" customHeight="1" x14ac:dyDescent="0.25">
      <c r="A7" s="203" t="s">
        <v>402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row>
    <row r="8" spans="1:29" ht="15.75" customHeight="1" thickBot="1" x14ac:dyDescent="0.3">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row>
    <row r="9" spans="1:29" ht="16.5" customHeight="1" thickBot="1" x14ac:dyDescent="0.3">
      <c r="A9" s="227" t="s">
        <v>0</v>
      </c>
      <c r="B9" s="227" t="s">
        <v>1</v>
      </c>
      <c r="C9" s="227"/>
      <c r="D9" s="227"/>
      <c r="E9" s="227"/>
      <c r="F9" s="227"/>
      <c r="G9" s="227"/>
      <c r="H9" s="227"/>
      <c r="I9" s="227"/>
      <c r="J9" s="227" t="s">
        <v>413</v>
      </c>
      <c r="K9" s="232" t="s">
        <v>52</v>
      </c>
      <c r="L9" s="232"/>
      <c r="M9" s="232"/>
      <c r="N9" s="232"/>
      <c r="O9" s="227" t="s">
        <v>422</v>
      </c>
      <c r="P9" s="228" t="s">
        <v>322</v>
      </c>
      <c r="Q9" s="225" t="s">
        <v>53</v>
      </c>
      <c r="R9" s="225"/>
      <c r="S9" s="225"/>
      <c r="T9" s="225"/>
      <c r="U9" s="225" t="s">
        <v>54</v>
      </c>
      <c r="V9" s="225"/>
      <c r="W9" s="225"/>
      <c r="X9" s="225"/>
      <c r="Y9" s="225" t="s">
        <v>55</v>
      </c>
      <c r="Z9" s="225"/>
      <c r="AA9" s="225"/>
      <c r="AB9" s="225"/>
      <c r="AC9" s="226" t="s">
        <v>271</v>
      </c>
    </row>
    <row r="10" spans="1:29" ht="32.25" thickBot="1" x14ac:dyDescent="0.3">
      <c r="A10" s="227"/>
      <c r="B10" s="138" t="s">
        <v>2</v>
      </c>
      <c r="C10" s="138" t="s">
        <v>3</v>
      </c>
      <c r="D10" s="138" t="s">
        <v>4</v>
      </c>
      <c r="E10" s="24" t="s">
        <v>316</v>
      </c>
      <c r="F10" s="24" t="s">
        <v>317</v>
      </c>
      <c r="G10" s="24" t="s">
        <v>318</v>
      </c>
      <c r="H10" s="24" t="s">
        <v>319</v>
      </c>
      <c r="I10" s="138" t="s">
        <v>5</v>
      </c>
      <c r="J10" s="227"/>
      <c r="K10" s="25" t="s">
        <v>56</v>
      </c>
      <c r="L10" s="25" t="s">
        <v>57</v>
      </c>
      <c r="M10" s="25" t="s">
        <v>58</v>
      </c>
      <c r="N10" s="24" t="s">
        <v>59</v>
      </c>
      <c r="O10" s="227"/>
      <c r="P10" s="229"/>
      <c r="Q10" s="2" t="s">
        <v>60</v>
      </c>
      <c r="R10" s="2" t="s">
        <v>61</v>
      </c>
      <c r="S10" s="2" t="s">
        <v>62</v>
      </c>
      <c r="T10" s="1" t="s">
        <v>63</v>
      </c>
      <c r="U10" s="2" t="s">
        <v>64</v>
      </c>
      <c r="V10" s="2" t="s">
        <v>65</v>
      </c>
      <c r="W10" s="2" t="s">
        <v>66</v>
      </c>
      <c r="X10" s="1" t="s">
        <v>67</v>
      </c>
      <c r="Y10" s="2" t="s">
        <v>68</v>
      </c>
      <c r="Z10" s="2" t="s">
        <v>69</v>
      </c>
      <c r="AA10" s="2" t="s">
        <v>70</v>
      </c>
      <c r="AB10" s="1" t="s">
        <v>71</v>
      </c>
      <c r="AC10" s="226"/>
    </row>
    <row r="11" spans="1:29" ht="110.1" customHeight="1" thickBot="1" x14ac:dyDescent="0.3">
      <c r="A11" s="185" t="s">
        <v>6</v>
      </c>
      <c r="B11" s="186" t="s">
        <v>7</v>
      </c>
      <c r="C11" s="186" t="s">
        <v>8</v>
      </c>
      <c r="D11" s="139" t="s">
        <v>9</v>
      </c>
      <c r="E11" s="173">
        <v>60</v>
      </c>
      <c r="F11" s="173">
        <v>60</v>
      </c>
      <c r="G11" s="173">
        <v>60</v>
      </c>
      <c r="H11" s="173">
        <v>70</v>
      </c>
      <c r="I11" s="174" t="s">
        <v>10</v>
      </c>
      <c r="J11" s="185" t="s">
        <v>632</v>
      </c>
      <c r="K11" s="30">
        <v>17</v>
      </c>
      <c r="L11" s="30">
        <v>35</v>
      </c>
      <c r="M11" s="30">
        <v>31</v>
      </c>
      <c r="N11" s="31">
        <f t="shared" ref="N11:N27" si="0">+IF($D11="Porcentaje",IF(AND(K11&lt;&gt;"",L11="",M11=""),K11,IF(AND(K11&lt;&gt;"",L11&lt;&gt;"",M11=""),L11,IF(AND(K11&lt;&gt;"",L11&lt;&gt;"",M11&lt;&gt;""),M11,0))),SUM(K11:M11))</f>
        <v>83</v>
      </c>
      <c r="O11" s="185" t="s">
        <v>649</v>
      </c>
      <c r="P11" s="184">
        <f>+N11/E11</f>
        <v>1.3833333333333333</v>
      </c>
      <c r="Q11" s="3">
        <v>0</v>
      </c>
      <c r="R11" s="3">
        <v>0</v>
      </c>
      <c r="S11" s="3">
        <v>0</v>
      </c>
      <c r="T11" s="4">
        <f>+IF($D11="Porcentaje",IF(AND(Q11&lt;&gt;"",R11="",S11=""),Q11,IF(AND(Q11&lt;&gt;"",R11&lt;&gt;"",S11=""),R11,IF(AND(Q11&lt;&gt;"",R11&lt;&gt;"",S11&lt;&gt;""),S11,0))),SUM(Q11:S11))</f>
        <v>0</v>
      </c>
      <c r="U11" s="3">
        <v>0</v>
      </c>
      <c r="V11" s="3">
        <v>0</v>
      </c>
      <c r="W11" s="3">
        <v>0</v>
      </c>
      <c r="X11" s="4">
        <f>+IF($D11="Porcentaje",IF(AND(U11&lt;&gt;"",V11="",W11=""),U11,IF(AND(U11&lt;&gt;"",V11&lt;&gt;"",W11=""),V11,IF(AND(U11&lt;&gt;"",V11&lt;&gt;"",W11&lt;&gt;""),W11,0))),SUM(U11:W11))</f>
        <v>0</v>
      </c>
      <c r="Y11" s="3">
        <v>0</v>
      </c>
      <c r="Z11" s="3">
        <v>0</v>
      </c>
      <c r="AA11" s="3">
        <v>0</v>
      </c>
      <c r="AB11" s="4">
        <f>+IF($D11="Porcentaje",IF(AND(Y11&lt;&gt;"",Z11="",AA11=""),Y11,IF(AND(Y11&lt;&gt;"",Z11&lt;&gt;"",AA11=""),Z11,IF(AND(Y11&lt;&gt;"",Z11&lt;&gt;"",AA11&lt;&gt;""),AA11,0))),SUM(Y11:AA11))</f>
        <v>0</v>
      </c>
      <c r="AC11" s="4"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110.1" customHeight="1" thickBot="1" x14ac:dyDescent="0.3">
      <c r="A12" s="230" t="s">
        <v>11</v>
      </c>
      <c r="B12" s="186" t="s">
        <v>12</v>
      </c>
      <c r="C12" s="186" t="s">
        <v>13</v>
      </c>
      <c r="D12" s="139" t="s">
        <v>9</v>
      </c>
      <c r="E12" s="173">
        <v>60</v>
      </c>
      <c r="F12" s="173">
        <v>60</v>
      </c>
      <c r="G12" s="173">
        <v>60</v>
      </c>
      <c r="H12" s="173">
        <v>70</v>
      </c>
      <c r="I12" s="174" t="s">
        <v>10</v>
      </c>
      <c r="J12" s="185" t="s">
        <v>633</v>
      </c>
      <c r="K12" s="30">
        <v>40</v>
      </c>
      <c r="L12" s="30">
        <v>35</v>
      </c>
      <c r="M12" s="30">
        <v>31</v>
      </c>
      <c r="N12" s="31">
        <f t="shared" si="0"/>
        <v>106</v>
      </c>
      <c r="O12" s="185" t="s">
        <v>650</v>
      </c>
      <c r="P12" s="184">
        <f>+N12/E12</f>
        <v>1.7666666666666666</v>
      </c>
      <c r="Q12" s="3">
        <v>0</v>
      </c>
      <c r="R12" s="3">
        <v>0</v>
      </c>
      <c r="S12" s="3">
        <v>0</v>
      </c>
      <c r="T12" s="4">
        <f t="shared" ref="T12:T27" si="1">+IF($D12="Porcentaje",IF(AND(Q12&lt;&gt;"",R12="",S12=""),Q12,IF(AND(Q12&lt;&gt;"",R12&lt;&gt;"",S12=""),R12,IF(AND(Q12&lt;&gt;"",R12&lt;&gt;"",S12&lt;&gt;""),S12,0))),SUM(Q12:S12))</f>
        <v>0</v>
      </c>
      <c r="U12" s="3">
        <v>0</v>
      </c>
      <c r="V12" s="3">
        <v>0</v>
      </c>
      <c r="W12" s="3">
        <v>0</v>
      </c>
      <c r="X12" s="4">
        <f t="shared" ref="X12:X27" si="2">+IF($D12="Porcentaje",IF(AND(U12&lt;&gt;"",V12="",W12=""),U12,IF(AND(U12&lt;&gt;"",V12&lt;&gt;"",W12=""),V12,IF(AND(U12&lt;&gt;"",V12&lt;&gt;"",W12&lt;&gt;""),W12,0))),SUM(U12:W12))</f>
        <v>0</v>
      </c>
      <c r="Y12" s="3">
        <v>0</v>
      </c>
      <c r="Z12" s="3">
        <v>0</v>
      </c>
      <c r="AA12" s="3">
        <v>0</v>
      </c>
      <c r="AB12" s="4">
        <f t="shared" ref="AB12:AB27" si="3">+IF($D12="Porcentaje",IF(AND(Y12&lt;&gt;"",Z12="",AA12=""),Y12,IF(AND(Y12&lt;&gt;"",Z12&lt;&gt;"",AA12=""),Z12,IF(AND(Y12&lt;&gt;"",Z12&lt;&gt;"",AA12&lt;&gt;""),AA12,0))),SUM(Y12:AA12))</f>
        <v>0</v>
      </c>
      <c r="AC12" s="4"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110.1" customHeight="1" thickBot="1" x14ac:dyDescent="0.3">
      <c r="A13" s="230"/>
      <c r="B13" s="186" t="s">
        <v>14</v>
      </c>
      <c r="C13" s="186" t="s">
        <v>15</v>
      </c>
      <c r="D13" s="139" t="s">
        <v>9</v>
      </c>
      <c r="E13" s="173">
        <v>708</v>
      </c>
      <c r="F13" s="173">
        <v>708</v>
      </c>
      <c r="G13" s="173">
        <v>708</v>
      </c>
      <c r="H13" s="173">
        <v>708</v>
      </c>
      <c r="I13" s="174" t="s">
        <v>10</v>
      </c>
      <c r="J13" s="185" t="s">
        <v>634</v>
      </c>
      <c r="K13" s="30">
        <v>1623</v>
      </c>
      <c r="L13" s="30">
        <v>442</v>
      </c>
      <c r="M13" s="30">
        <v>485</v>
      </c>
      <c r="N13" s="31">
        <f t="shared" si="0"/>
        <v>2550</v>
      </c>
      <c r="O13" s="185" t="s">
        <v>651</v>
      </c>
      <c r="P13" s="184">
        <f>+N13/E13</f>
        <v>3.6016949152542375</v>
      </c>
      <c r="Q13" s="3">
        <v>0</v>
      </c>
      <c r="R13" s="3">
        <v>0</v>
      </c>
      <c r="S13" s="3">
        <v>0</v>
      </c>
      <c r="T13" s="4">
        <f t="shared" si="1"/>
        <v>0</v>
      </c>
      <c r="U13" s="3">
        <v>0</v>
      </c>
      <c r="V13" s="3">
        <v>0</v>
      </c>
      <c r="W13" s="3">
        <v>0</v>
      </c>
      <c r="X13" s="4">
        <f t="shared" si="2"/>
        <v>0</v>
      </c>
      <c r="Y13" s="3">
        <v>0</v>
      </c>
      <c r="Z13" s="3">
        <v>0</v>
      </c>
      <c r="AA13" s="3">
        <v>0</v>
      </c>
      <c r="AB13" s="4">
        <f t="shared" si="3"/>
        <v>0</v>
      </c>
      <c r="AC13" s="4"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110.1" customHeight="1" thickBot="1" x14ac:dyDescent="0.3">
      <c r="A14" s="230"/>
      <c r="B14" s="186" t="s">
        <v>16</v>
      </c>
      <c r="C14" s="186" t="s">
        <v>17</v>
      </c>
      <c r="D14" s="139" t="s">
        <v>9</v>
      </c>
      <c r="E14" s="173">
        <v>0</v>
      </c>
      <c r="F14" s="173">
        <v>0</v>
      </c>
      <c r="G14" s="173">
        <v>1</v>
      </c>
      <c r="H14" s="173">
        <v>1</v>
      </c>
      <c r="I14" s="174" t="s">
        <v>10</v>
      </c>
      <c r="J14" s="185" t="s">
        <v>635</v>
      </c>
      <c r="K14" s="30">
        <v>0</v>
      </c>
      <c r="L14" s="30">
        <v>0</v>
      </c>
      <c r="M14" s="30">
        <v>1</v>
      </c>
      <c r="N14" s="31">
        <f t="shared" si="0"/>
        <v>1</v>
      </c>
      <c r="O14" s="185" t="s">
        <v>652</v>
      </c>
      <c r="P14" s="184" t="s">
        <v>343</v>
      </c>
      <c r="Q14" s="3">
        <v>0</v>
      </c>
      <c r="R14" s="3">
        <v>0</v>
      </c>
      <c r="S14" s="3">
        <v>0</v>
      </c>
      <c r="T14" s="4">
        <f t="shared" si="1"/>
        <v>0</v>
      </c>
      <c r="U14" s="3">
        <v>0</v>
      </c>
      <c r="V14" s="3">
        <v>0</v>
      </c>
      <c r="W14" s="3">
        <v>0</v>
      </c>
      <c r="X14" s="4">
        <f t="shared" si="2"/>
        <v>0</v>
      </c>
      <c r="Y14" s="3">
        <v>0</v>
      </c>
      <c r="Z14" s="3">
        <v>0</v>
      </c>
      <c r="AA14" s="3">
        <v>0</v>
      </c>
      <c r="AB14" s="4">
        <f t="shared" si="3"/>
        <v>0</v>
      </c>
      <c r="AC14" s="4"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110.1" customHeight="1" thickBot="1" x14ac:dyDescent="0.3">
      <c r="A15" s="230"/>
      <c r="B15" s="186" t="s">
        <v>18</v>
      </c>
      <c r="C15" s="186" t="s">
        <v>19</v>
      </c>
      <c r="D15" s="139" t="s">
        <v>9</v>
      </c>
      <c r="E15" s="173">
        <v>3</v>
      </c>
      <c r="F15" s="173">
        <v>3</v>
      </c>
      <c r="G15" s="173">
        <v>3</v>
      </c>
      <c r="H15" s="173">
        <v>3</v>
      </c>
      <c r="I15" s="174" t="s">
        <v>20</v>
      </c>
      <c r="J15" s="185" t="s">
        <v>636</v>
      </c>
      <c r="K15" s="30">
        <v>1</v>
      </c>
      <c r="L15" s="30">
        <v>1</v>
      </c>
      <c r="M15" s="30">
        <v>1</v>
      </c>
      <c r="N15" s="31">
        <f t="shared" si="0"/>
        <v>3</v>
      </c>
      <c r="O15" s="185" t="s">
        <v>653</v>
      </c>
      <c r="P15" s="184">
        <f t="shared" ref="P15:P27" si="4">+N15/E15</f>
        <v>1</v>
      </c>
      <c r="Q15" s="3">
        <v>0</v>
      </c>
      <c r="R15" s="3">
        <v>0</v>
      </c>
      <c r="S15" s="3">
        <v>0</v>
      </c>
      <c r="T15" s="4">
        <f t="shared" si="1"/>
        <v>0</v>
      </c>
      <c r="U15" s="3">
        <v>0</v>
      </c>
      <c r="V15" s="3">
        <v>0</v>
      </c>
      <c r="W15" s="3">
        <v>0</v>
      </c>
      <c r="X15" s="4">
        <f t="shared" si="2"/>
        <v>0</v>
      </c>
      <c r="Y15" s="3">
        <v>0</v>
      </c>
      <c r="Z15" s="3">
        <v>0</v>
      </c>
      <c r="AA15" s="3">
        <v>0</v>
      </c>
      <c r="AB15" s="4">
        <f t="shared" si="3"/>
        <v>0</v>
      </c>
      <c r="AC15" s="4"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6" spans="1:29" ht="110.1" customHeight="1" thickBot="1" x14ac:dyDescent="0.3">
      <c r="A16" s="230"/>
      <c r="B16" s="186" t="s">
        <v>21</v>
      </c>
      <c r="C16" s="186" t="s">
        <v>22</v>
      </c>
      <c r="D16" s="139" t="s">
        <v>9</v>
      </c>
      <c r="E16" s="173">
        <v>3</v>
      </c>
      <c r="F16" s="173">
        <v>3</v>
      </c>
      <c r="G16" s="173">
        <v>3</v>
      </c>
      <c r="H16" s="173">
        <v>3</v>
      </c>
      <c r="I16" s="174" t="s">
        <v>10</v>
      </c>
      <c r="J16" s="185" t="s">
        <v>637</v>
      </c>
      <c r="K16" s="30">
        <v>2</v>
      </c>
      <c r="L16" s="30">
        <v>1</v>
      </c>
      <c r="M16" s="30">
        <v>2</v>
      </c>
      <c r="N16" s="31">
        <f t="shared" si="0"/>
        <v>5</v>
      </c>
      <c r="O16" s="185" t="s">
        <v>654</v>
      </c>
      <c r="P16" s="184">
        <f t="shared" si="4"/>
        <v>1.6666666666666667</v>
      </c>
      <c r="Q16" s="3">
        <v>0</v>
      </c>
      <c r="R16" s="3">
        <v>0</v>
      </c>
      <c r="S16" s="3">
        <v>0</v>
      </c>
      <c r="T16" s="4">
        <f t="shared" si="1"/>
        <v>0</v>
      </c>
      <c r="U16" s="3">
        <v>0</v>
      </c>
      <c r="V16" s="3">
        <v>0</v>
      </c>
      <c r="W16" s="3">
        <v>0</v>
      </c>
      <c r="X16" s="4">
        <f t="shared" si="2"/>
        <v>0</v>
      </c>
      <c r="Y16" s="3">
        <v>0</v>
      </c>
      <c r="Z16" s="3">
        <v>0</v>
      </c>
      <c r="AA16" s="3">
        <v>0</v>
      </c>
      <c r="AB16" s="4">
        <f t="shared" si="3"/>
        <v>0</v>
      </c>
      <c r="AC16" s="4" t="str">
        <f>+IFERROR(IF(#REF!="Porcentaje",IF(AND(COUNT(K16:M16)&gt;=0,COUNT(Q16:S16)=0,COUNT(U16:W16)=0,COUNT(Y16:AA16)=0),N16,IF(AND(COUNT(K16:M16)&gt;=1,COUNT(Q16:S16)&gt;=1,COUNT(U16:W16)=0,COUNT(Y16:AA16)=0),T16,IF(AND(COUNT(K16:M16)&gt;=1,COUNT(Q16:S16)&gt;=1,COUNT(U16:W16)&gt;=1,COUNT(Y16:AA16)=0),X16,IF(AND(COUNT(K16:M16)&gt;=1,COUNT(Q16:S16)&gt;=1,COUNT(U16:W16)&gt;=1,COUNT(Y16:AA16)&gt;=1),AB16,"-")))),SUM(N16,T16,X16,AB16)),"-")</f>
        <v>-</v>
      </c>
    </row>
    <row r="17" spans="1:29" ht="110.1" customHeight="1" thickBot="1" x14ac:dyDescent="0.3">
      <c r="A17" s="230" t="s">
        <v>11</v>
      </c>
      <c r="B17" s="186" t="s">
        <v>23</v>
      </c>
      <c r="C17" s="186" t="s">
        <v>24</v>
      </c>
      <c r="D17" s="139" t="s">
        <v>9</v>
      </c>
      <c r="E17" s="173">
        <v>15</v>
      </c>
      <c r="F17" s="173">
        <v>15</v>
      </c>
      <c r="G17" s="173">
        <v>15</v>
      </c>
      <c r="H17" s="173">
        <v>15</v>
      </c>
      <c r="I17" s="174" t="s">
        <v>10</v>
      </c>
      <c r="J17" s="185" t="s">
        <v>638</v>
      </c>
      <c r="K17" s="30">
        <v>93</v>
      </c>
      <c r="L17" s="30">
        <v>110</v>
      </c>
      <c r="M17" s="30">
        <v>110</v>
      </c>
      <c r="N17" s="31">
        <f t="shared" si="0"/>
        <v>313</v>
      </c>
      <c r="O17" s="185" t="s">
        <v>655</v>
      </c>
      <c r="P17" s="184">
        <f t="shared" si="4"/>
        <v>20.866666666666667</v>
      </c>
      <c r="Q17" s="3">
        <v>0</v>
      </c>
      <c r="R17" s="3">
        <v>0</v>
      </c>
      <c r="S17" s="3">
        <v>0</v>
      </c>
      <c r="T17" s="4">
        <f t="shared" si="1"/>
        <v>0</v>
      </c>
      <c r="U17" s="3">
        <v>0</v>
      </c>
      <c r="V17" s="3">
        <v>0</v>
      </c>
      <c r="W17" s="3">
        <v>0</v>
      </c>
      <c r="X17" s="4">
        <f t="shared" si="2"/>
        <v>0</v>
      </c>
      <c r="Y17" s="3">
        <v>0</v>
      </c>
      <c r="Z17" s="3">
        <v>0</v>
      </c>
      <c r="AA17" s="3">
        <v>0</v>
      </c>
      <c r="AB17" s="4">
        <f t="shared" si="3"/>
        <v>0</v>
      </c>
      <c r="AC17" s="4" t="str">
        <f>+IFERROR(IF(#REF!="Porcentaje",IF(AND(COUNT(K17:M17)&gt;=0,COUNT(Q17:S17)=0,COUNT(U17:W17)=0,COUNT(Y17:AA17)=0),N17,IF(AND(COUNT(K17:M17)&gt;=1,COUNT(Q17:S17)&gt;=1,COUNT(U17:W17)=0,COUNT(Y17:AA17)=0),T17,IF(AND(COUNT(K17:M17)&gt;=1,COUNT(Q17:S17)&gt;=1,COUNT(U17:W17)&gt;=1,COUNT(Y17:AA17)=0),X17,IF(AND(COUNT(K17:M17)&gt;=1,COUNT(Q17:S17)&gt;=1,COUNT(U17:W17)&gt;=1,COUNT(Y17:AA17)&gt;=1),AB17,"-")))),SUM(N17,T17,X17,AB17)),"-")</f>
        <v>-</v>
      </c>
    </row>
    <row r="18" spans="1:29" ht="110.1" customHeight="1" thickBot="1" x14ac:dyDescent="0.3">
      <c r="A18" s="230"/>
      <c r="B18" s="186" t="s">
        <v>25</v>
      </c>
      <c r="C18" s="186" t="s">
        <v>26</v>
      </c>
      <c r="D18" s="139" t="s">
        <v>9</v>
      </c>
      <c r="E18" s="173">
        <v>0</v>
      </c>
      <c r="F18" s="173">
        <v>2</v>
      </c>
      <c r="G18" s="173">
        <v>1</v>
      </c>
      <c r="H18" s="173">
        <v>2</v>
      </c>
      <c r="I18" s="174" t="s">
        <v>10</v>
      </c>
      <c r="J18" s="185" t="s">
        <v>639</v>
      </c>
      <c r="K18" s="30">
        <v>0</v>
      </c>
      <c r="L18" s="30">
        <v>0</v>
      </c>
      <c r="M18" s="30">
        <v>0</v>
      </c>
      <c r="N18" s="31">
        <f t="shared" si="0"/>
        <v>0</v>
      </c>
      <c r="O18" s="185" t="s">
        <v>656</v>
      </c>
      <c r="P18" s="184" t="e">
        <f t="shared" si="4"/>
        <v>#DIV/0!</v>
      </c>
      <c r="Q18" s="3">
        <v>0</v>
      </c>
      <c r="R18" s="3">
        <v>0</v>
      </c>
      <c r="S18" s="3">
        <v>0</v>
      </c>
      <c r="T18" s="4">
        <f t="shared" si="1"/>
        <v>0</v>
      </c>
      <c r="U18" s="3">
        <v>0</v>
      </c>
      <c r="V18" s="3">
        <v>0</v>
      </c>
      <c r="W18" s="3">
        <v>0</v>
      </c>
      <c r="X18" s="4">
        <f t="shared" si="2"/>
        <v>0</v>
      </c>
      <c r="Y18" s="3">
        <v>0</v>
      </c>
      <c r="Z18" s="3">
        <v>0</v>
      </c>
      <c r="AA18" s="3">
        <v>0</v>
      </c>
      <c r="AB18" s="4">
        <f t="shared" si="3"/>
        <v>0</v>
      </c>
      <c r="AC18" s="4" t="str">
        <f>+IFERROR(IF(#REF!="Porcentaje",IF(AND(COUNT(K18:M18)&gt;=0,COUNT(Q18:S18)=0,COUNT(U18:W18)=0,COUNT(Y18:AA18)=0),N18,IF(AND(COUNT(K18:M18)&gt;=1,COUNT(Q18:S18)&gt;=1,COUNT(U18:W18)=0,COUNT(Y18:AA18)=0),T18,IF(AND(COUNT(K18:M18)&gt;=1,COUNT(Q18:S18)&gt;=1,COUNT(U18:W18)&gt;=1,COUNT(Y18:AA18)=0),X18,IF(AND(COUNT(K18:M18)&gt;=1,COUNT(Q18:S18)&gt;=1,COUNT(U18:W18)&gt;=1,COUNT(Y18:AA18)&gt;=1),AB18,"-")))),SUM(N18,T18,X18,AB18)),"-")</f>
        <v>-</v>
      </c>
    </row>
    <row r="19" spans="1:29" ht="110.1" customHeight="1" thickBot="1" x14ac:dyDescent="0.3">
      <c r="A19" s="230"/>
      <c r="B19" s="186" t="s">
        <v>27</v>
      </c>
      <c r="C19" s="186" t="s">
        <v>28</v>
      </c>
      <c r="D19" s="139" t="s">
        <v>9</v>
      </c>
      <c r="E19" s="173">
        <v>3</v>
      </c>
      <c r="F19" s="173">
        <v>3</v>
      </c>
      <c r="G19" s="173">
        <v>3</v>
      </c>
      <c r="H19" s="173">
        <v>3</v>
      </c>
      <c r="I19" s="174" t="s">
        <v>20</v>
      </c>
      <c r="J19" s="185" t="s">
        <v>640</v>
      </c>
      <c r="K19" s="30">
        <v>1</v>
      </c>
      <c r="L19" s="30">
        <v>0</v>
      </c>
      <c r="M19" s="30">
        <v>10</v>
      </c>
      <c r="N19" s="31">
        <f t="shared" si="0"/>
        <v>11</v>
      </c>
      <c r="O19" s="185" t="s">
        <v>657</v>
      </c>
      <c r="P19" s="184">
        <f t="shared" si="4"/>
        <v>3.6666666666666665</v>
      </c>
      <c r="Q19" s="3">
        <v>0</v>
      </c>
      <c r="R19" s="3">
        <v>0</v>
      </c>
      <c r="S19" s="3">
        <v>0</v>
      </c>
      <c r="T19" s="4">
        <f t="shared" si="1"/>
        <v>0</v>
      </c>
      <c r="U19" s="3">
        <v>0</v>
      </c>
      <c r="V19" s="3">
        <v>0</v>
      </c>
      <c r="W19" s="3">
        <v>0</v>
      </c>
      <c r="X19" s="4">
        <f t="shared" si="2"/>
        <v>0</v>
      </c>
      <c r="Y19" s="3">
        <v>0</v>
      </c>
      <c r="Z19" s="3">
        <v>0</v>
      </c>
      <c r="AA19" s="3">
        <v>0</v>
      </c>
      <c r="AB19" s="4">
        <f t="shared" si="3"/>
        <v>0</v>
      </c>
      <c r="AC19" s="4" t="str">
        <f>+IFERROR(IF(#REF!="Porcentaje",IF(AND(COUNT(K19:M19)&gt;=0,COUNT(Q19:S19)=0,COUNT(U19:W19)=0,COUNT(Y19:AA19)=0),N19,IF(AND(COUNT(K19:M19)&gt;=1,COUNT(Q19:S19)&gt;=1,COUNT(U19:W19)=0,COUNT(Y19:AA19)=0),T19,IF(AND(COUNT(K19:M19)&gt;=1,COUNT(Q19:S19)&gt;=1,COUNT(U19:W19)&gt;=1,COUNT(Y19:AA19)=0),X19,IF(AND(COUNT(K19:M19)&gt;=1,COUNT(Q19:S19)&gt;=1,COUNT(U19:W19)&gt;=1,COUNT(Y19:AA19)&gt;=1),AB19,"-")))),SUM(N19,T19,X19,AB19)),"-")</f>
        <v>-</v>
      </c>
    </row>
    <row r="20" spans="1:29" ht="110.1" customHeight="1" thickBot="1" x14ac:dyDescent="0.3">
      <c r="A20" s="230"/>
      <c r="B20" s="186" t="s">
        <v>29</v>
      </c>
      <c r="C20" s="186" t="s">
        <v>30</v>
      </c>
      <c r="D20" s="139" t="s">
        <v>9</v>
      </c>
      <c r="E20" s="173">
        <v>2</v>
      </c>
      <c r="F20" s="173">
        <v>2</v>
      </c>
      <c r="G20" s="173">
        <v>2</v>
      </c>
      <c r="H20" s="173">
        <v>0</v>
      </c>
      <c r="I20" s="174" t="s">
        <v>20</v>
      </c>
      <c r="J20" s="185" t="s">
        <v>641</v>
      </c>
      <c r="K20" s="30">
        <v>1</v>
      </c>
      <c r="L20" s="30">
        <v>2</v>
      </c>
      <c r="M20" s="30">
        <v>2</v>
      </c>
      <c r="N20" s="31">
        <f t="shared" si="0"/>
        <v>5</v>
      </c>
      <c r="O20" s="185" t="s">
        <v>658</v>
      </c>
      <c r="P20" s="184">
        <f t="shared" si="4"/>
        <v>2.5</v>
      </c>
      <c r="Q20" s="3">
        <v>0</v>
      </c>
      <c r="R20" s="3">
        <v>0</v>
      </c>
      <c r="S20" s="3">
        <v>0</v>
      </c>
      <c r="T20" s="4">
        <f t="shared" si="1"/>
        <v>0</v>
      </c>
      <c r="U20" s="3">
        <v>0</v>
      </c>
      <c r="V20" s="3">
        <v>0</v>
      </c>
      <c r="W20" s="3">
        <v>0</v>
      </c>
      <c r="X20" s="4">
        <f t="shared" si="2"/>
        <v>0</v>
      </c>
      <c r="Y20" s="3">
        <v>0</v>
      </c>
      <c r="Z20" s="3">
        <v>0</v>
      </c>
      <c r="AA20" s="3">
        <v>0</v>
      </c>
      <c r="AB20" s="4">
        <f t="shared" si="3"/>
        <v>0</v>
      </c>
      <c r="AC20" s="4" t="str">
        <f>+IFERROR(IF(#REF!="Porcentaje",IF(AND(COUNT(K20:M20)&gt;=0,COUNT(Q20:S20)=0,COUNT(U20:W20)=0,COUNT(Y20:AA20)=0),N20,IF(AND(COUNT(K20:M20)&gt;=1,COUNT(Q20:S20)&gt;=1,COUNT(U20:W20)=0,COUNT(Y20:AA20)=0),T20,IF(AND(COUNT(K20:M20)&gt;=1,COUNT(Q20:S20)&gt;=1,COUNT(U20:W20)&gt;=1,COUNT(Y20:AA20)=0),X20,IF(AND(COUNT(K20:M20)&gt;=1,COUNT(Q20:S20)&gt;=1,COUNT(U20:W20)&gt;=1,COUNT(Y20:AA20)&gt;=1),AB20,"-")))),SUM(N20,T20,X20,AB20)),"-")</f>
        <v>-</v>
      </c>
    </row>
    <row r="21" spans="1:29" ht="110.1" customHeight="1" thickBot="1" x14ac:dyDescent="0.3">
      <c r="A21" s="185" t="s">
        <v>31</v>
      </c>
      <c r="B21" s="186" t="s">
        <v>32</v>
      </c>
      <c r="C21" s="186" t="s">
        <v>33</v>
      </c>
      <c r="D21" s="139" t="s">
        <v>9</v>
      </c>
      <c r="E21" s="173">
        <v>12</v>
      </c>
      <c r="F21" s="173">
        <v>12</v>
      </c>
      <c r="G21" s="173">
        <v>12</v>
      </c>
      <c r="H21" s="173">
        <v>12</v>
      </c>
      <c r="I21" s="174" t="s">
        <v>20</v>
      </c>
      <c r="J21" s="185" t="s">
        <v>642</v>
      </c>
      <c r="K21" s="30">
        <v>8</v>
      </c>
      <c r="L21" s="30">
        <v>8</v>
      </c>
      <c r="M21" s="30">
        <v>8</v>
      </c>
      <c r="N21" s="31">
        <f t="shared" si="0"/>
        <v>24</v>
      </c>
      <c r="O21" s="185" t="s">
        <v>659</v>
      </c>
      <c r="P21" s="184">
        <f t="shared" si="4"/>
        <v>2</v>
      </c>
      <c r="Q21" s="3">
        <v>0</v>
      </c>
      <c r="R21" s="3">
        <v>0</v>
      </c>
      <c r="S21" s="3">
        <v>0</v>
      </c>
      <c r="T21" s="4">
        <f t="shared" si="1"/>
        <v>0</v>
      </c>
      <c r="U21" s="3">
        <v>0</v>
      </c>
      <c r="V21" s="3">
        <v>0</v>
      </c>
      <c r="W21" s="3">
        <v>0</v>
      </c>
      <c r="X21" s="4">
        <f t="shared" si="2"/>
        <v>0</v>
      </c>
      <c r="Y21" s="3">
        <v>0</v>
      </c>
      <c r="Z21" s="3">
        <v>0</v>
      </c>
      <c r="AA21" s="3">
        <v>0</v>
      </c>
      <c r="AB21" s="4">
        <f t="shared" si="3"/>
        <v>0</v>
      </c>
      <c r="AC21" s="4" t="str">
        <f>+IFERROR(IF(#REF!="Porcentaje",IF(AND(COUNT(K21:M21)&gt;=0,COUNT(Q21:S21)=0,COUNT(U21:W21)=0,COUNT(Y21:AA21)=0),N21,IF(AND(COUNT(K21:M21)&gt;=1,COUNT(Q21:S21)&gt;=1,COUNT(U21:W21)=0,COUNT(Y21:AA21)=0),T21,IF(AND(COUNT(K21:M21)&gt;=1,COUNT(Q21:S21)&gt;=1,COUNT(U21:W21)&gt;=1,COUNT(Y21:AA21)=0),X21,IF(AND(COUNT(K21:M21)&gt;=1,COUNT(Q21:S21)&gt;=1,COUNT(U21:W21)&gt;=1,COUNT(Y21:AA21)&gt;=1),AB21,"-")))),SUM(N21,T21,X21,AB21)),"-")</f>
        <v>-</v>
      </c>
    </row>
    <row r="22" spans="1:29" ht="110.1" customHeight="1" thickBot="1" x14ac:dyDescent="0.3">
      <c r="A22" s="185" t="s">
        <v>34</v>
      </c>
      <c r="B22" s="186" t="s">
        <v>35</v>
      </c>
      <c r="C22" s="186" t="s">
        <v>36</v>
      </c>
      <c r="D22" s="139" t="s">
        <v>9</v>
      </c>
      <c r="E22" s="173">
        <v>58</v>
      </c>
      <c r="F22" s="173">
        <v>58</v>
      </c>
      <c r="G22" s="173">
        <v>60</v>
      </c>
      <c r="H22" s="173">
        <v>56</v>
      </c>
      <c r="I22" s="174" t="s">
        <v>20</v>
      </c>
      <c r="J22" s="185" t="s">
        <v>643</v>
      </c>
      <c r="K22" s="30">
        <v>22</v>
      </c>
      <c r="L22" s="30">
        <v>22</v>
      </c>
      <c r="M22" s="30">
        <v>21</v>
      </c>
      <c r="N22" s="31">
        <f t="shared" si="0"/>
        <v>65</v>
      </c>
      <c r="O22" s="185" t="s">
        <v>660</v>
      </c>
      <c r="P22" s="184">
        <f t="shared" si="4"/>
        <v>1.1206896551724137</v>
      </c>
      <c r="Q22" s="3">
        <v>0</v>
      </c>
      <c r="R22" s="3">
        <v>0</v>
      </c>
      <c r="S22" s="3">
        <v>0</v>
      </c>
      <c r="T22" s="4">
        <f t="shared" si="1"/>
        <v>0</v>
      </c>
      <c r="U22" s="3">
        <v>0</v>
      </c>
      <c r="V22" s="3">
        <v>0</v>
      </c>
      <c r="W22" s="3">
        <v>0</v>
      </c>
      <c r="X22" s="4">
        <f t="shared" si="2"/>
        <v>0</v>
      </c>
      <c r="Y22" s="3">
        <v>0</v>
      </c>
      <c r="Z22" s="3">
        <v>0</v>
      </c>
      <c r="AA22" s="3">
        <v>0</v>
      </c>
      <c r="AB22" s="4">
        <f t="shared" si="3"/>
        <v>0</v>
      </c>
      <c r="AC22" s="4" t="str">
        <f>+IFERROR(IF(#REF!="Porcentaje",IF(AND(COUNT(K22:M22)&gt;=0,COUNT(Q22:S22)=0,COUNT(U22:W22)=0,COUNT(Y22:AA22)=0),N22,IF(AND(COUNT(K22:M22)&gt;=1,COUNT(Q22:S22)&gt;=1,COUNT(U22:W22)=0,COUNT(Y22:AA22)=0),T22,IF(AND(COUNT(K22:M22)&gt;=1,COUNT(Q22:S22)&gt;=1,COUNT(U22:W22)&gt;=1,COUNT(Y22:AA22)=0),X22,IF(AND(COUNT(K22:M22)&gt;=1,COUNT(Q22:S22)&gt;=1,COUNT(U22:W22)&gt;=1,COUNT(Y22:AA22)&gt;=1),AB22,"-")))),SUM(N22,T22,X22,AB22)),"-")</f>
        <v>-</v>
      </c>
    </row>
    <row r="23" spans="1:29" ht="110.1" customHeight="1" thickBot="1" x14ac:dyDescent="0.3">
      <c r="A23" s="185" t="s">
        <v>37</v>
      </c>
      <c r="B23" s="186" t="s">
        <v>38</v>
      </c>
      <c r="C23" s="186" t="s">
        <v>39</v>
      </c>
      <c r="D23" s="139" t="s">
        <v>9</v>
      </c>
      <c r="E23" s="173">
        <v>180</v>
      </c>
      <c r="F23" s="173">
        <v>180</v>
      </c>
      <c r="G23" s="173">
        <v>180</v>
      </c>
      <c r="H23" s="173">
        <v>180</v>
      </c>
      <c r="I23" s="174" t="s">
        <v>10</v>
      </c>
      <c r="J23" s="185" t="s">
        <v>644</v>
      </c>
      <c r="K23" s="30">
        <v>4</v>
      </c>
      <c r="L23" s="30">
        <v>182</v>
      </c>
      <c r="M23" s="30">
        <v>191</v>
      </c>
      <c r="N23" s="31">
        <f t="shared" si="0"/>
        <v>377</v>
      </c>
      <c r="O23" s="185" t="s">
        <v>661</v>
      </c>
      <c r="P23" s="184">
        <f t="shared" si="4"/>
        <v>2.0944444444444446</v>
      </c>
      <c r="Q23" s="3">
        <v>0</v>
      </c>
      <c r="R23" s="3">
        <v>0</v>
      </c>
      <c r="S23" s="3">
        <v>0</v>
      </c>
      <c r="T23" s="4">
        <f t="shared" si="1"/>
        <v>0</v>
      </c>
      <c r="U23" s="3">
        <v>0</v>
      </c>
      <c r="V23" s="3">
        <v>0</v>
      </c>
      <c r="W23" s="3">
        <v>0</v>
      </c>
      <c r="X23" s="4">
        <f t="shared" si="2"/>
        <v>0</v>
      </c>
      <c r="Y23" s="3">
        <v>0</v>
      </c>
      <c r="Z23" s="3">
        <v>0</v>
      </c>
      <c r="AA23" s="3">
        <v>0</v>
      </c>
      <c r="AB23" s="4">
        <f t="shared" si="3"/>
        <v>0</v>
      </c>
      <c r="AC23" s="4" t="str">
        <f>+IFERROR(IF(#REF!="Porcentaje",IF(AND(COUNT(K23:M23)&gt;=0,COUNT(Q23:S23)=0,COUNT(U23:W23)=0,COUNT(Y23:AA23)=0),N23,IF(AND(COUNT(K23:M23)&gt;=1,COUNT(Q23:S23)&gt;=1,COUNT(U23:W23)=0,COUNT(Y23:AA23)=0),T23,IF(AND(COUNT(K23:M23)&gt;=1,COUNT(Q23:S23)&gt;=1,COUNT(U23:W23)&gt;=1,COUNT(Y23:AA23)=0),X23,IF(AND(COUNT(K23:M23)&gt;=1,COUNT(Q23:S23)&gt;=1,COUNT(U23:W23)&gt;=1,COUNT(Y23:AA23)&gt;=1),AB23,"-")))),SUM(N23,T23,X23,AB23)),"-")</f>
        <v>-</v>
      </c>
    </row>
    <row r="24" spans="1:29" ht="110.1" customHeight="1" thickBot="1" x14ac:dyDescent="0.3">
      <c r="A24" s="185" t="s">
        <v>40</v>
      </c>
      <c r="B24" s="186" t="s">
        <v>41</v>
      </c>
      <c r="C24" s="186" t="s">
        <v>42</v>
      </c>
      <c r="D24" s="139" t="s">
        <v>9</v>
      </c>
      <c r="E24" s="173">
        <v>3</v>
      </c>
      <c r="F24" s="173">
        <v>3</v>
      </c>
      <c r="G24" s="173">
        <v>3</v>
      </c>
      <c r="H24" s="173">
        <v>3</v>
      </c>
      <c r="I24" s="174" t="s">
        <v>20</v>
      </c>
      <c r="J24" s="185" t="s">
        <v>645</v>
      </c>
      <c r="K24" s="30">
        <v>2</v>
      </c>
      <c r="L24" s="30">
        <v>1</v>
      </c>
      <c r="M24" s="30">
        <v>2</v>
      </c>
      <c r="N24" s="31">
        <f t="shared" si="0"/>
        <v>5</v>
      </c>
      <c r="O24" s="185" t="s">
        <v>662</v>
      </c>
      <c r="P24" s="184">
        <f t="shared" si="4"/>
        <v>1.6666666666666667</v>
      </c>
      <c r="Q24" s="3">
        <v>0</v>
      </c>
      <c r="R24" s="3">
        <v>0</v>
      </c>
      <c r="S24" s="3">
        <v>0</v>
      </c>
      <c r="T24" s="4">
        <f t="shared" si="1"/>
        <v>0</v>
      </c>
      <c r="U24" s="3">
        <v>0</v>
      </c>
      <c r="V24" s="3">
        <v>0</v>
      </c>
      <c r="W24" s="3">
        <v>0</v>
      </c>
      <c r="X24" s="4">
        <f t="shared" si="2"/>
        <v>0</v>
      </c>
      <c r="Y24" s="3">
        <v>0</v>
      </c>
      <c r="Z24" s="3">
        <v>0</v>
      </c>
      <c r="AA24" s="3">
        <v>0</v>
      </c>
      <c r="AB24" s="4">
        <f t="shared" si="3"/>
        <v>0</v>
      </c>
      <c r="AC24" s="4" t="str">
        <f>+IFERROR(IF(#REF!="Porcentaje",IF(AND(COUNT(K24:M24)&gt;=0,COUNT(Q24:S24)=0,COUNT(U24:W24)=0,COUNT(Y24:AA24)=0),N24,IF(AND(COUNT(K24:M24)&gt;=1,COUNT(Q24:S24)&gt;=1,COUNT(U24:W24)=0,COUNT(Y24:AA24)=0),T24,IF(AND(COUNT(K24:M24)&gt;=1,COUNT(Q24:S24)&gt;=1,COUNT(U24:W24)&gt;=1,COUNT(Y24:AA24)=0),X24,IF(AND(COUNT(K24:M24)&gt;=1,COUNT(Q24:S24)&gt;=1,COUNT(U24:W24)&gt;=1,COUNT(Y24:AA24)&gt;=1),AB24,"-")))),SUM(N24,T24,X24,AB24)),"-")</f>
        <v>-</v>
      </c>
    </row>
    <row r="25" spans="1:29" ht="110.1" customHeight="1" thickBot="1" x14ac:dyDescent="0.3">
      <c r="A25" s="67" t="s">
        <v>43</v>
      </c>
      <c r="B25" s="68" t="s">
        <v>44</v>
      </c>
      <c r="C25" s="68" t="s">
        <v>45</v>
      </c>
      <c r="D25" s="139" t="s">
        <v>46</v>
      </c>
      <c r="E25" s="187">
        <v>0</v>
      </c>
      <c r="F25" s="187">
        <v>0.85</v>
      </c>
      <c r="G25" s="187">
        <v>0.85</v>
      </c>
      <c r="H25" s="187">
        <v>0.9</v>
      </c>
      <c r="I25" s="174" t="s">
        <v>10</v>
      </c>
      <c r="J25" s="188" t="s">
        <v>646</v>
      </c>
      <c r="K25" s="30">
        <v>0.01</v>
      </c>
      <c r="L25" s="30">
        <v>0</v>
      </c>
      <c r="M25" s="30">
        <v>0</v>
      </c>
      <c r="N25" s="189">
        <f t="shared" si="0"/>
        <v>0</v>
      </c>
      <c r="O25" s="188" t="s">
        <v>663</v>
      </c>
      <c r="P25" s="184" t="e">
        <f t="shared" si="4"/>
        <v>#DIV/0!</v>
      </c>
      <c r="Q25" s="3">
        <v>0</v>
      </c>
      <c r="R25" s="3">
        <v>0</v>
      </c>
      <c r="S25" s="3">
        <v>0</v>
      </c>
      <c r="T25" s="5">
        <f t="shared" si="1"/>
        <v>0</v>
      </c>
      <c r="U25" s="3">
        <v>0</v>
      </c>
      <c r="V25" s="3">
        <v>0</v>
      </c>
      <c r="W25" s="3">
        <v>0</v>
      </c>
      <c r="X25" s="5">
        <f t="shared" si="2"/>
        <v>0</v>
      </c>
      <c r="Y25" s="3">
        <v>0</v>
      </c>
      <c r="Z25" s="3">
        <v>0</v>
      </c>
      <c r="AA25" s="3">
        <v>0</v>
      </c>
      <c r="AB25" s="5">
        <f t="shared" si="3"/>
        <v>0</v>
      </c>
      <c r="AC25" s="5" t="str">
        <f>+IFERROR(IF(#REF!="Porcentaje",IF(AND(COUNT(K25:M25)&gt;=0,COUNT(Q25:S25)=0,COUNT(U25:W25)=0,COUNT(Y25:AA25)=0),N25,IF(AND(COUNT(K25:M25)&gt;=1,COUNT(Q25:S25)&gt;=1,COUNT(U25:W25)=0,COUNT(Y25:AA25)=0),T25,IF(AND(COUNT(K25:M25)&gt;=1,COUNT(Q25:S25)&gt;=1,COUNT(U25:W25)&gt;=1,COUNT(Y25:AA25)=0),X25,IF(AND(COUNT(K25:M25)&gt;=1,COUNT(Q25:S25)&gt;=1,COUNT(U25:W25)&gt;=1,COUNT(Y25:AA25)&gt;=1),AB25,"-")))),SUM(N25,T25,X25,AB25)),"-")</f>
        <v>-</v>
      </c>
    </row>
    <row r="26" spans="1:29" ht="110.1" customHeight="1" thickBot="1" x14ac:dyDescent="0.3">
      <c r="A26" s="231" t="s">
        <v>47</v>
      </c>
      <c r="B26" s="68" t="s">
        <v>48</v>
      </c>
      <c r="C26" s="68" t="s">
        <v>49</v>
      </c>
      <c r="D26" s="139" t="s">
        <v>46</v>
      </c>
      <c r="E26" s="187">
        <v>1</v>
      </c>
      <c r="F26" s="187">
        <v>1</v>
      </c>
      <c r="G26" s="187">
        <v>1</v>
      </c>
      <c r="H26" s="187">
        <v>1</v>
      </c>
      <c r="I26" s="174" t="s">
        <v>10</v>
      </c>
      <c r="J26" s="188" t="s">
        <v>647</v>
      </c>
      <c r="K26" s="30">
        <v>1</v>
      </c>
      <c r="L26" s="30">
        <v>1</v>
      </c>
      <c r="M26" s="30">
        <v>1</v>
      </c>
      <c r="N26" s="189">
        <f t="shared" si="0"/>
        <v>1</v>
      </c>
      <c r="O26" s="188" t="s">
        <v>664</v>
      </c>
      <c r="P26" s="184">
        <f t="shared" si="4"/>
        <v>1</v>
      </c>
      <c r="Q26" s="3">
        <v>0</v>
      </c>
      <c r="R26" s="3">
        <v>0</v>
      </c>
      <c r="S26" s="3">
        <v>0</v>
      </c>
      <c r="T26" s="5">
        <f t="shared" si="1"/>
        <v>0</v>
      </c>
      <c r="U26" s="3">
        <v>0</v>
      </c>
      <c r="V26" s="3">
        <v>0</v>
      </c>
      <c r="W26" s="3">
        <v>0</v>
      </c>
      <c r="X26" s="5">
        <f t="shared" si="2"/>
        <v>0</v>
      </c>
      <c r="Y26" s="3">
        <v>0</v>
      </c>
      <c r="Z26" s="3">
        <v>0</v>
      </c>
      <c r="AA26" s="3">
        <v>0</v>
      </c>
      <c r="AB26" s="5">
        <f t="shared" si="3"/>
        <v>0</v>
      </c>
      <c r="AC26" s="5" t="str">
        <f>+IFERROR(IF(#REF!="Porcentaje",IF(AND(COUNT(K26:M26)&gt;=0,COUNT(Q26:S26)=0,COUNT(U26:W26)=0,COUNT(Y26:AA26)=0),N26,IF(AND(COUNT(K26:M26)&gt;=1,COUNT(Q26:S26)&gt;=1,COUNT(U26:W26)=0,COUNT(Y26:AA26)=0),T26,IF(AND(COUNT(K26:M26)&gt;=1,COUNT(Q26:S26)&gt;=1,COUNT(U26:W26)&gt;=1,COUNT(Y26:AA26)=0),X26,IF(AND(COUNT(K26:M26)&gt;=1,COUNT(Q26:S26)&gt;=1,COUNT(U26:W26)&gt;=1,COUNT(Y26:AA26)&gt;=1),AB26,"-")))),SUM(N26,T26,X26,AB26)),"-")</f>
        <v>-</v>
      </c>
    </row>
    <row r="27" spans="1:29" ht="110.1" customHeight="1" thickBot="1" x14ac:dyDescent="0.3">
      <c r="A27" s="231"/>
      <c r="B27" s="68" t="s">
        <v>50</v>
      </c>
      <c r="C27" s="68" t="s">
        <v>51</v>
      </c>
      <c r="D27" s="139" t="s">
        <v>46</v>
      </c>
      <c r="E27" s="187">
        <v>1</v>
      </c>
      <c r="F27" s="187">
        <v>1</v>
      </c>
      <c r="G27" s="187">
        <v>1</v>
      </c>
      <c r="H27" s="187">
        <v>1</v>
      </c>
      <c r="I27" s="174" t="s">
        <v>10</v>
      </c>
      <c r="J27" s="188" t="s">
        <v>648</v>
      </c>
      <c r="K27" s="30">
        <v>9</v>
      </c>
      <c r="L27" s="30">
        <v>14</v>
      </c>
      <c r="M27" s="30">
        <v>16</v>
      </c>
      <c r="N27" s="189">
        <f t="shared" si="0"/>
        <v>16</v>
      </c>
      <c r="O27" s="188" t="s">
        <v>665</v>
      </c>
      <c r="P27" s="184">
        <f t="shared" si="4"/>
        <v>16</v>
      </c>
      <c r="Q27" s="3">
        <v>0</v>
      </c>
      <c r="R27" s="3">
        <v>0</v>
      </c>
      <c r="S27" s="3">
        <v>0</v>
      </c>
      <c r="T27" s="5">
        <f t="shared" si="1"/>
        <v>0</v>
      </c>
      <c r="U27" s="3">
        <v>0</v>
      </c>
      <c r="V27" s="3">
        <v>0</v>
      </c>
      <c r="W27" s="3">
        <v>0</v>
      </c>
      <c r="X27" s="5">
        <f t="shared" si="2"/>
        <v>0</v>
      </c>
      <c r="Y27" s="3">
        <v>0</v>
      </c>
      <c r="Z27" s="3">
        <v>0</v>
      </c>
      <c r="AA27" s="3">
        <v>0</v>
      </c>
      <c r="AB27" s="5">
        <f t="shared" si="3"/>
        <v>0</v>
      </c>
      <c r="AC27" s="5" t="str">
        <f>+IFERROR(IF(#REF!="Porcentaje",IF(AND(COUNT(K27:M27)&gt;=0,COUNT(Q27:S27)=0,COUNT(U27:W27)=0,COUNT(Y27:AA27)=0),N27,IF(AND(COUNT(K27:M27)&gt;=1,COUNT(Q27:S27)&gt;=1,COUNT(U27:W27)=0,COUNT(Y27:AA27)=0),T27,IF(AND(COUNT(K27:M27)&gt;=1,COUNT(Q27:S27)&gt;=1,COUNT(U27:W27)&gt;=1,COUNT(Y27:AA27)=0),X27,IF(AND(COUNT(K27:M27)&gt;=1,COUNT(Q27:S27)&gt;=1,COUNT(U27:W27)&gt;=1,COUNT(Y27:AA27)&gt;=1),AB27,"-")))),SUM(N27,T27,X27,AB27)),"-")</f>
        <v>-</v>
      </c>
    </row>
    <row r="29" spans="1:29" ht="18.75" hidden="1" x14ac:dyDescent="0.25">
      <c r="A29" s="12" t="s">
        <v>324</v>
      </c>
      <c r="B29" s="12" t="s">
        <v>326</v>
      </c>
      <c r="C29" s="12" t="s">
        <v>327</v>
      </c>
    </row>
    <row r="30" spans="1:29" ht="47.25" hidden="1" x14ac:dyDescent="0.25">
      <c r="A30" s="13" t="s">
        <v>342</v>
      </c>
      <c r="B30" s="13" t="s">
        <v>6</v>
      </c>
      <c r="C30" s="10">
        <v>1</v>
      </c>
    </row>
    <row r="31" spans="1:29" ht="47.25" hidden="1" x14ac:dyDescent="0.25">
      <c r="A31" s="14" t="s">
        <v>342</v>
      </c>
      <c r="B31" s="14" t="s">
        <v>11</v>
      </c>
      <c r="C31" s="11">
        <v>1</v>
      </c>
    </row>
    <row r="32" spans="1:29" ht="47.25" hidden="1" x14ac:dyDescent="0.25">
      <c r="A32" s="13" t="s">
        <v>342</v>
      </c>
      <c r="B32" s="13" t="s">
        <v>11</v>
      </c>
      <c r="C32" s="10">
        <v>1</v>
      </c>
    </row>
    <row r="33" spans="1:3" ht="31.5" hidden="1" x14ac:dyDescent="0.25">
      <c r="A33" s="14" t="s">
        <v>342</v>
      </c>
      <c r="B33" s="14" t="s">
        <v>31</v>
      </c>
      <c r="C33" s="11">
        <v>1</v>
      </c>
    </row>
    <row r="34" spans="1:3" ht="47.25" hidden="1" x14ac:dyDescent="0.25">
      <c r="A34" s="13" t="s">
        <v>342</v>
      </c>
      <c r="B34" s="13" t="s">
        <v>34</v>
      </c>
      <c r="C34" s="10">
        <v>1</v>
      </c>
    </row>
    <row r="35" spans="1:3" ht="47.25" hidden="1" x14ac:dyDescent="0.25">
      <c r="A35" s="14" t="s">
        <v>342</v>
      </c>
      <c r="B35" s="14" t="s">
        <v>37</v>
      </c>
      <c r="C35" s="11">
        <f>+P23</f>
        <v>2.0944444444444446</v>
      </c>
    </row>
    <row r="36" spans="1:3" ht="31.5" hidden="1" x14ac:dyDescent="0.25">
      <c r="A36" s="13" t="s">
        <v>342</v>
      </c>
      <c r="B36" s="13" t="s">
        <v>40</v>
      </c>
      <c r="C36" s="10">
        <v>1</v>
      </c>
    </row>
    <row r="37" spans="1:3" ht="31.5" hidden="1" x14ac:dyDescent="0.25">
      <c r="A37" s="14" t="s">
        <v>342</v>
      </c>
      <c r="B37" s="14" t="s">
        <v>43</v>
      </c>
      <c r="C37" s="11" t="e">
        <f t="shared" ref="C37" si="5">+P25</f>
        <v>#DIV/0!</v>
      </c>
    </row>
    <row r="38" spans="1:3" ht="78.75" hidden="1" x14ac:dyDescent="0.25">
      <c r="A38" s="13" t="s">
        <v>342</v>
      </c>
      <c r="B38" s="13" t="s">
        <v>47</v>
      </c>
      <c r="C38" s="17">
        <f>+SUM(P26:P27)/2</f>
        <v>8.5</v>
      </c>
    </row>
    <row r="39" spans="1:3" ht="19.5" hidden="1" thickBot="1" x14ac:dyDescent="0.3">
      <c r="A39" s="207" t="s">
        <v>328</v>
      </c>
      <c r="B39" s="207"/>
      <c r="C39" s="15">
        <f>+SUM(C30,C31,C32,C33,C34,C35,C36,C38)/8</f>
        <v>2.0743055555555556</v>
      </c>
    </row>
    <row r="49" customFormat="1" x14ac:dyDescent="0.25"/>
  </sheetData>
  <mergeCells count="22">
    <mergeCell ref="A4:AC4"/>
    <mergeCell ref="A5:AC6"/>
    <mergeCell ref="A7:AC8"/>
    <mergeCell ref="A1:AC1"/>
    <mergeCell ref="A2:F2"/>
    <mergeCell ref="G2:Y2"/>
    <mergeCell ref="Z2:AC2"/>
    <mergeCell ref="A3:AC3"/>
    <mergeCell ref="A39:B39"/>
    <mergeCell ref="U9:X9"/>
    <mergeCell ref="Y9:AB9"/>
    <mergeCell ref="AC9:AC10"/>
    <mergeCell ref="A9:A10"/>
    <mergeCell ref="B9:I9"/>
    <mergeCell ref="P9:P10"/>
    <mergeCell ref="A12:A16"/>
    <mergeCell ref="A17:A20"/>
    <mergeCell ref="A26:A27"/>
    <mergeCell ref="Q9:T9"/>
    <mergeCell ref="K9:N9"/>
    <mergeCell ref="J9:J10"/>
    <mergeCell ref="O9:O10"/>
  </mergeCells>
  <phoneticPr fontId="25" type="noConversion"/>
  <dataValidations count="2">
    <dataValidation type="list" allowBlank="1" showInputMessage="1" showErrorMessage="1" sqref="I11:I27" xr:uid="{A678B092-4D5E-43E4-9A9F-9C78A028E702}">
      <formula1>"A,B,C"</formula1>
    </dataValidation>
    <dataValidation type="list" allowBlank="1" showInputMessage="1" showErrorMessage="1" sqref="D11:D27" xr:uid="{423C2E4D-1A3F-4825-93CC-11356CAE4DEB}">
      <formula1>"Unidad,Porcentaje,Monetario"</formula1>
    </dataValidation>
  </dataValidations>
  <pageMargins left="0.70866141732283472" right="0.70866141732283472" top="0.74803149606299213" bottom="0.74803149606299213" header="0.31496062992125984" footer="0.31496062992125984"/>
  <pageSetup scale="46" fitToHeight="0" orientation="landscape" r:id="rId1"/>
  <rowBreaks count="2" manualBreakCount="2">
    <brk id="16" max="16383" man="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D964-EECF-46F4-A9E8-6E3C3037375E}">
  <sheetPr codeName="Hoja12">
    <pageSetUpPr fitToPage="1"/>
  </sheetPr>
  <dimension ref="A1:AC37"/>
  <sheetViews>
    <sheetView view="pageBreakPreview" topLeftCell="A22" zoomScale="60" zoomScaleNormal="70" workbookViewId="0">
      <selection activeCell="A2" sqref="A2:Y2"/>
    </sheetView>
  </sheetViews>
  <sheetFormatPr baseColWidth="10" defaultRowHeight="15" x14ac:dyDescent="0.25"/>
  <cols>
    <col min="1" max="3" width="20.7109375" customWidth="1"/>
    <col min="4" max="4" width="12.28515625" customWidth="1"/>
    <col min="5" max="5" width="12.28515625" bestFit="1" customWidth="1"/>
    <col min="6" max="8" width="6.7109375" hidden="1" customWidth="1"/>
    <col min="9" max="9" width="17" bestFit="1" customWidth="1"/>
    <col min="10" max="10" width="50.7109375" customWidth="1"/>
    <col min="11" max="11" width="8" bestFit="1" customWidth="1"/>
    <col min="12" max="12" width="10.140625" bestFit="1" customWidth="1"/>
    <col min="13" max="13" width="8.28515625" bestFit="1" customWidth="1"/>
    <col min="14" max="14" width="12.28515625" bestFit="1" customWidth="1"/>
    <col min="15" max="15" width="50.7109375" customWidth="1"/>
    <col min="16" max="16" width="8.85546875" hidden="1" customWidth="1"/>
    <col min="17" max="17" width="6" hidden="1" customWidth="1"/>
    <col min="18" max="18" width="6.7109375" hidden="1" customWidth="1"/>
    <col min="19" max="19" width="6.42578125" hidden="1" customWidth="1"/>
    <col min="20" max="20" width="8.85546875" hidden="1" customWidth="1"/>
    <col min="21" max="21" width="5.85546875" hidden="1" customWidth="1"/>
    <col min="22" max="22" width="7.85546875" hidden="1" customWidth="1"/>
    <col min="23" max="23" width="12.28515625" hidden="1" customWidth="1"/>
    <col min="24" max="24" width="8.85546875" hidden="1" customWidth="1"/>
    <col min="25" max="25" width="9.140625" hidden="1" customWidth="1"/>
    <col min="26" max="27" width="0" hidden="1" customWidth="1"/>
    <col min="28" max="28" width="8.85546875" hidden="1" customWidth="1"/>
    <col min="29" max="29" width="12.28515625" hidden="1" customWidth="1"/>
  </cols>
  <sheetData>
    <row r="1" spans="1:29" ht="26.25" x14ac:dyDescent="0.25">
      <c r="A1" s="204" t="s">
        <v>396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29" ht="135.75" customHeight="1" x14ac:dyDescent="0.25">
      <c r="A2" s="205" t="s">
        <v>397</v>
      </c>
      <c r="B2" s="205"/>
      <c r="C2" s="205"/>
      <c r="D2" s="205"/>
      <c r="E2" s="205"/>
      <c r="F2" s="205"/>
      <c r="G2" s="205" t="s">
        <v>398</v>
      </c>
      <c r="H2" s="205"/>
      <c r="I2" s="205"/>
      <c r="J2" s="205"/>
      <c r="K2" s="205"/>
      <c r="L2" s="205"/>
      <c r="M2" s="205"/>
      <c r="N2" s="205"/>
      <c r="O2" s="205"/>
      <c r="P2" s="205"/>
      <c r="Q2" s="205"/>
      <c r="R2" s="205"/>
      <c r="S2" s="205"/>
      <c r="T2" s="205"/>
      <c r="U2" s="205"/>
      <c r="V2" s="205"/>
      <c r="W2" s="205"/>
      <c r="X2" s="205"/>
      <c r="Y2" s="205"/>
      <c r="Z2" s="205" t="s">
        <v>399</v>
      </c>
      <c r="AA2" s="205"/>
      <c r="AB2" s="205"/>
      <c r="AC2" s="205"/>
    </row>
    <row r="3" spans="1:29" ht="26.25" x14ac:dyDescent="0.25">
      <c r="A3" s="206" t="s">
        <v>404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row>
    <row r="4" spans="1:29" ht="15.75" x14ac:dyDescent="0.25">
      <c r="A4" s="202" t="s">
        <v>675</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29" ht="15" customHeight="1" x14ac:dyDescent="0.25">
      <c r="A5" s="203" t="s">
        <v>401</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row>
    <row r="6" spans="1:29" ht="1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row>
    <row r="7" spans="1:29" ht="15" customHeight="1" x14ac:dyDescent="0.25">
      <c r="A7" s="203" t="s">
        <v>402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row>
    <row r="8" spans="1:29" ht="15.75" customHeight="1" x14ac:dyDescent="0.25">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row>
    <row r="9" spans="1:29" ht="16.5" customHeight="1" x14ac:dyDescent="0.25">
      <c r="A9" s="227" t="s">
        <v>0</v>
      </c>
      <c r="B9" s="227" t="s">
        <v>1</v>
      </c>
      <c r="C9" s="227"/>
      <c r="D9" s="227"/>
      <c r="E9" s="227"/>
      <c r="F9" s="227"/>
      <c r="G9" s="227"/>
      <c r="H9" s="227"/>
      <c r="I9" s="227"/>
      <c r="J9" s="227" t="s">
        <v>413</v>
      </c>
      <c r="K9" s="232" t="s">
        <v>52</v>
      </c>
      <c r="L9" s="232"/>
      <c r="M9" s="232"/>
      <c r="N9" s="232"/>
      <c r="O9" s="227" t="s">
        <v>422</v>
      </c>
      <c r="P9" s="233" t="s">
        <v>322</v>
      </c>
      <c r="Q9" s="232" t="s">
        <v>53</v>
      </c>
      <c r="R9" s="232"/>
      <c r="S9" s="232"/>
      <c r="T9" s="232"/>
      <c r="U9" s="232" t="s">
        <v>54</v>
      </c>
      <c r="V9" s="232"/>
      <c r="W9" s="232"/>
      <c r="X9" s="232"/>
      <c r="Y9" s="232" t="s">
        <v>55</v>
      </c>
      <c r="Z9" s="232"/>
      <c r="AA9" s="232"/>
      <c r="AB9" s="232"/>
      <c r="AC9" s="233" t="s">
        <v>271</v>
      </c>
    </row>
    <row r="10" spans="1:29" ht="31.5" x14ac:dyDescent="0.25">
      <c r="A10" s="227"/>
      <c r="B10" s="138" t="s">
        <v>2</v>
      </c>
      <c r="C10" s="138" t="s">
        <v>3</v>
      </c>
      <c r="D10" s="138" t="s">
        <v>4</v>
      </c>
      <c r="E10" s="24" t="s">
        <v>316</v>
      </c>
      <c r="F10" s="24" t="s">
        <v>317</v>
      </c>
      <c r="G10" s="24" t="s">
        <v>318</v>
      </c>
      <c r="H10" s="24" t="s">
        <v>319</v>
      </c>
      <c r="I10" s="138" t="s">
        <v>5</v>
      </c>
      <c r="J10" s="227"/>
      <c r="K10" s="25" t="s">
        <v>56</v>
      </c>
      <c r="L10" s="25" t="s">
        <v>57</v>
      </c>
      <c r="M10" s="25" t="s">
        <v>58</v>
      </c>
      <c r="N10" s="24" t="s">
        <v>59</v>
      </c>
      <c r="O10" s="227"/>
      <c r="P10" s="233"/>
      <c r="Q10" s="25" t="s">
        <v>60</v>
      </c>
      <c r="R10" s="25" t="s">
        <v>61</v>
      </c>
      <c r="S10" s="25" t="s">
        <v>62</v>
      </c>
      <c r="T10" s="24" t="s">
        <v>63</v>
      </c>
      <c r="U10" s="25" t="s">
        <v>64</v>
      </c>
      <c r="V10" s="25" t="s">
        <v>65</v>
      </c>
      <c r="W10" s="25" t="s">
        <v>66</v>
      </c>
      <c r="X10" s="24" t="s">
        <v>67</v>
      </c>
      <c r="Y10" s="25" t="s">
        <v>68</v>
      </c>
      <c r="Z10" s="25" t="s">
        <v>69</v>
      </c>
      <c r="AA10" s="25" t="s">
        <v>70</v>
      </c>
      <c r="AB10" s="24" t="s">
        <v>71</v>
      </c>
      <c r="AC10" s="233"/>
    </row>
    <row r="11" spans="1:29" ht="99.95" customHeight="1" x14ac:dyDescent="0.25">
      <c r="A11" s="182" t="s">
        <v>279</v>
      </c>
      <c r="B11" s="183" t="s">
        <v>280</v>
      </c>
      <c r="C11" s="183" t="s">
        <v>281</v>
      </c>
      <c r="D11" s="139" t="s">
        <v>9</v>
      </c>
      <c r="E11" s="173">
        <v>1</v>
      </c>
      <c r="F11" s="173">
        <v>1</v>
      </c>
      <c r="G11" s="173">
        <v>1</v>
      </c>
      <c r="H11" s="173">
        <v>1</v>
      </c>
      <c r="I11" s="174" t="s">
        <v>10</v>
      </c>
      <c r="J11" s="182" t="s">
        <v>614</v>
      </c>
      <c r="K11" s="30">
        <v>1</v>
      </c>
      <c r="L11" s="30">
        <v>0</v>
      </c>
      <c r="M11" s="30">
        <v>1</v>
      </c>
      <c r="N11" s="31">
        <f t="shared" ref="N11:N29" si="0">+IF($D11="Porcentaje",IF(AND(K11&lt;&gt;"",L11="",M11=""),K11,IF(AND(K11&lt;&gt;"",L11&lt;&gt;"",M11=""),L11,IF(AND(K11&lt;&gt;"",L11&lt;&gt;"",M11&lt;&gt;""),M11,0))),SUM(K11:M11))</f>
        <v>2</v>
      </c>
      <c r="O11" s="182"/>
      <c r="P11" s="31">
        <f t="shared" ref="P11:P29" si="1">+N11/E11</f>
        <v>2</v>
      </c>
      <c r="Q11" s="30">
        <v>0</v>
      </c>
      <c r="R11" s="30">
        <v>0</v>
      </c>
      <c r="S11" s="30">
        <v>0</v>
      </c>
      <c r="T11" s="31">
        <f>+IF($D11="Porcentaje",IF(AND(Q11&lt;&gt;"",R11="",S11=""),Q11,IF(AND(Q11&lt;&gt;"",R11&lt;&gt;"",S11=""),R11,IF(AND(Q11&lt;&gt;"",R11&lt;&gt;"",S11&lt;&gt;""),S11,0))),SUM(Q11:S11))</f>
        <v>0</v>
      </c>
      <c r="U11" s="30">
        <v>0</v>
      </c>
      <c r="V11" s="30">
        <v>0</v>
      </c>
      <c r="W11" s="30">
        <v>0</v>
      </c>
      <c r="X11" s="31">
        <f>+IF($D11="Porcentaje",IF(AND(U11&lt;&gt;"",V11="",W11=""),U11,IF(AND(U11&lt;&gt;"",V11&lt;&gt;"",W11=""),V11,IF(AND(U11&lt;&gt;"",V11&lt;&gt;"",W11&lt;&gt;""),W11,0))),SUM(U11:W11))</f>
        <v>0</v>
      </c>
      <c r="Y11" s="30">
        <v>0</v>
      </c>
      <c r="Z11" s="30">
        <v>0</v>
      </c>
      <c r="AA11" s="30">
        <v>0</v>
      </c>
      <c r="AB11" s="31">
        <f>+IF($D11="Porcentaje",IF(AND(Y11&lt;&gt;"",Z11="",AA11=""),Y11,IF(AND(Y11&lt;&gt;"",Z11&lt;&gt;"",AA11=""),Z11,IF(AND(Y11&lt;&gt;"",Z11&lt;&gt;"",AA11&lt;&gt;""),AA11,0))),SUM(Y11:AA11))</f>
        <v>0</v>
      </c>
      <c r="AC11" s="31" t="str">
        <f>+IFERROR(IF(#REF!="Porcentaje",IF(AND(COUNT(K11:M11)&gt;=0,COUNT(Q11:S11)=0,COUNT(U11:W11)=0,COUNT(Y11:AA11)=0),N11,IF(AND(COUNT(K11:M11)&gt;=1,COUNT(Q11:S11)&gt;=1,COUNT(U11:W11)=0,COUNT(Y11:AA11)=0),T11,IF(AND(COUNT(K11:M11)&gt;=1,COUNT(Q11:S11)&gt;=1,COUNT(U11:W11)&gt;=1,COUNT(Y11:AA11)=0),X11,IF(AND(COUNT(K11:M11)&gt;=1,COUNT(Q11:S11)&gt;=1,COUNT(U11:W11)&gt;=1,COUNT(Y11:AA11)&gt;=1),AB11,"-")))),SUM(N11,T11,X11,AB11)),"-")</f>
        <v>-</v>
      </c>
    </row>
    <row r="12" spans="1:29" ht="99.95" customHeight="1" x14ac:dyDescent="0.25">
      <c r="A12" s="234" t="s">
        <v>282</v>
      </c>
      <c r="B12" s="183" t="s">
        <v>283</v>
      </c>
      <c r="C12" s="183" t="s">
        <v>284</v>
      </c>
      <c r="D12" s="139" t="s">
        <v>9</v>
      </c>
      <c r="E12" s="173">
        <v>3</v>
      </c>
      <c r="F12" s="173">
        <v>3</v>
      </c>
      <c r="G12" s="173">
        <v>3</v>
      </c>
      <c r="H12" s="173">
        <v>3</v>
      </c>
      <c r="I12" s="174" t="s">
        <v>20</v>
      </c>
      <c r="J12" s="182" t="s">
        <v>666</v>
      </c>
      <c r="K12" s="30">
        <v>3</v>
      </c>
      <c r="L12" s="30">
        <v>1</v>
      </c>
      <c r="M12" s="30">
        <v>1</v>
      </c>
      <c r="N12" s="31">
        <f t="shared" si="0"/>
        <v>5</v>
      </c>
      <c r="O12" s="182" t="s">
        <v>598</v>
      </c>
      <c r="P12" s="31">
        <f t="shared" si="1"/>
        <v>1.6666666666666667</v>
      </c>
      <c r="Q12" s="30">
        <v>0</v>
      </c>
      <c r="R12" s="30">
        <v>0</v>
      </c>
      <c r="S12" s="30">
        <v>0</v>
      </c>
      <c r="T12" s="31">
        <f t="shared" ref="T12:T29" si="2">+IF($D12="Porcentaje",IF(AND(Q12&lt;&gt;"",R12="",S12=""),Q12,IF(AND(Q12&lt;&gt;"",R12&lt;&gt;"",S12=""),R12,IF(AND(Q12&lt;&gt;"",R12&lt;&gt;"",S12&lt;&gt;""),S12,0))),SUM(Q12:S12))</f>
        <v>0</v>
      </c>
      <c r="U12" s="30">
        <v>0</v>
      </c>
      <c r="V12" s="30">
        <v>0</v>
      </c>
      <c r="W12" s="30">
        <v>0</v>
      </c>
      <c r="X12" s="31">
        <f t="shared" ref="X12:X29" si="3">+IF($D12="Porcentaje",IF(AND(U12&lt;&gt;"",V12="",W12=""),U12,IF(AND(U12&lt;&gt;"",V12&lt;&gt;"",W12=""),V12,IF(AND(U12&lt;&gt;"",V12&lt;&gt;"",W12&lt;&gt;""),W12,0))),SUM(U12:W12))</f>
        <v>0</v>
      </c>
      <c r="Y12" s="30">
        <v>0</v>
      </c>
      <c r="Z12" s="30">
        <v>0</v>
      </c>
      <c r="AA12" s="30">
        <v>0</v>
      </c>
      <c r="AB12" s="31">
        <f t="shared" ref="AB12:AB29" si="4">+IF($D12="Porcentaje",IF(AND(Y12&lt;&gt;"",Z12="",AA12=""),Y12,IF(AND(Y12&lt;&gt;"",Z12&lt;&gt;"",AA12=""),Z12,IF(AND(Y12&lt;&gt;"",Z12&lt;&gt;"",AA12&lt;&gt;""),AA12,0))),SUM(Y12:AA12))</f>
        <v>0</v>
      </c>
      <c r="AC12" s="31" t="str">
        <f>+IFERROR(IF(#REF!="Porcentaje",IF(AND(COUNT(K12:M12)&gt;=0,COUNT(Q12:S12)=0,COUNT(U12:W12)=0,COUNT(Y12:AA12)=0),N12,IF(AND(COUNT(K12:M12)&gt;=1,COUNT(Q12:S12)&gt;=1,COUNT(U12:W12)=0,COUNT(Y12:AA12)=0),T12,IF(AND(COUNT(K12:M12)&gt;=1,COUNT(Q12:S12)&gt;=1,COUNT(U12:W12)&gt;=1,COUNT(Y12:AA12)=0),X12,IF(AND(COUNT(K12:M12)&gt;=1,COUNT(Q12:S12)&gt;=1,COUNT(U12:W12)&gt;=1,COUNT(Y12:AA12)&gt;=1),AB12,"-")))),SUM(N12,T12,X12,AB12)),"-")</f>
        <v>-</v>
      </c>
    </row>
    <row r="13" spans="1:29" ht="99.95" customHeight="1" x14ac:dyDescent="0.25">
      <c r="A13" s="234"/>
      <c r="B13" s="183" t="s">
        <v>285</v>
      </c>
      <c r="C13" s="183" t="s">
        <v>286</v>
      </c>
      <c r="D13" s="139" t="s">
        <v>9</v>
      </c>
      <c r="E13" s="173">
        <v>3</v>
      </c>
      <c r="F13" s="173">
        <v>3</v>
      </c>
      <c r="G13" s="173">
        <v>3</v>
      </c>
      <c r="H13" s="173">
        <v>3</v>
      </c>
      <c r="I13" s="174" t="s">
        <v>10</v>
      </c>
      <c r="J13" s="182" t="s">
        <v>615</v>
      </c>
      <c r="K13" s="30">
        <v>3</v>
      </c>
      <c r="L13" s="30">
        <v>1</v>
      </c>
      <c r="M13" s="30">
        <v>1</v>
      </c>
      <c r="N13" s="31">
        <f t="shared" si="0"/>
        <v>5</v>
      </c>
      <c r="O13" s="71" t="s">
        <v>599</v>
      </c>
      <c r="P13" s="31">
        <f t="shared" si="1"/>
        <v>1.6666666666666667</v>
      </c>
      <c r="Q13" s="30">
        <v>0</v>
      </c>
      <c r="R13" s="30">
        <v>0</v>
      </c>
      <c r="S13" s="30">
        <v>0</v>
      </c>
      <c r="T13" s="31">
        <f t="shared" si="2"/>
        <v>0</v>
      </c>
      <c r="U13" s="30">
        <v>0</v>
      </c>
      <c r="V13" s="30">
        <v>0</v>
      </c>
      <c r="W13" s="30">
        <v>0</v>
      </c>
      <c r="X13" s="31">
        <f t="shared" si="3"/>
        <v>0</v>
      </c>
      <c r="Y13" s="30">
        <v>0</v>
      </c>
      <c r="Z13" s="30">
        <v>0</v>
      </c>
      <c r="AA13" s="30">
        <v>0</v>
      </c>
      <c r="AB13" s="31">
        <f t="shared" si="4"/>
        <v>0</v>
      </c>
      <c r="AC13" s="31" t="str">
        <f>+IFERROR(IF(#REF!="Porcentaje",IF(AND(COUNT(K13:M13)&gt;=0,COUNT(Q13:S13)=0,COUNT(U13:W13)=0,COUNT(Y13:AA13)=0),N13,IF(AND(COUNT(K13:M13)&gt;=1,COUNT(Q13:S13)&gt;=1,COUNT(U13:W13)=0,COUNT(Y13:AA13)=0),T13,IF(AND(COUNT(K13:M13)&gt;=1,COUNT(Q13:S13)&gt;=1,COUNT(U13:W13)&gt;=1,COUNT(Y13:AA13)=0),X13,IF(AND(COUNT(K13:M13)&gt;=1,COUNT(Q13:S13)&gt;=1,COUNT(U13:W13)&gt;=1,COUNT(Y13:AA13)&gt;=1),AB13,"-")))),SUM(N13,T13,X13,AB13)),"-")</f>
        <v>-</v>
      </c>
    </row>
    <row r="14" spans="1:29" ht="99.95" customHeight="1" x14ac:dyDescent="0.25">
      <c r="A14" s="234" t="s">
        <v>287</v>
      </c>
      <c r="B14" s="183" t="s">
        <v>288</v>
      </c>
      <c r="C14" s="183" t="s">
        <v>289</v>
      </c>
      <c r="D14" s="139" t="s">
        <v>9</v>
      </c>
      <c r="E14" s="173">
        <v>3</v>
      </c>
      <c r="F14" s="173">
        <v>3</v>
      </c>
      <c r="G14" s="173">
        <v>3</v>
      </c>
      <c r="H14" s="173">
        <v>3</v>
      </c>
      <c r="I14" s="174" t="s">
        <v>10</v>
      </c>
      <c r="J14" s="182" t="s">
        <v>616</v>
      </c>
      <c r="K14" s="30">
        <v>3</v>
      </c>
      <c r="L14" s="30">
        <v>1</v>
      </c>
      <c r="M14" s="30">
        <v>1</v>
      </c>
      <c r="N14" s="31">
        <f t="shared" si="0"/>
        <v>5</v>
      </c>
      <c r="O14" s="182" t="s">
        <v>600</v>
      </c>
      <c r="P14" s="31">
        <f t="shared" si="1"/>
        <v>1.6666666666666667</v>
      </c>
      <c r="Q14" s="30">
        <v>0</v>
      </c>
      <c r="R14" s="30">
        <v>0</v>
      </c>
      <c r="S14" s="30">
        <v>0</v>
      </c>
      <c r="T14" s="31">
        <f t="shared" si="2"/>
        <v>0</v>
      </c>
      <c r="U14" s="30">
        <v>0</v>
      </c>
      <c r="V14" s="30">
        <v>0</v>
      </c>
      <c r="W14" s="30">
        <v>0</v>
      </c>
      <c r="X14" s="31">
        <f t="shared" si="3"/>
        <v>0</v>
      </c>
      <c r="Y14" s="30">
        <v>0</v>
      </c>
      <c r="Z14" s="30">
        <v>0</v>
      </c>
      <c r="AA14" s="30">
        <v>0</v>
      </c>
      <c r="AB14" s="31">
        <f t="shared" si="4"/>
        <v>0</v>
      </c>
      <c r="AC14" s="31" t="str">
        <f>+IFERROR(IF(#REF!="Porcentaje",IF(AND(COUNT(K14:M14)&gt;=0,COUNT(Q14:S14)=0,COUNT(U14:W14)=0,COUNT(Y14:AA14)=0),N14,IF(AND(COUNT(K14:M14)&gt;=1,COUNT(Q14:S14)&gt;=1,COUNT(U14:W14)=0,COUNT(Y14:AA14)=0),T14,IF(AND(COUNT(K14:M14)&gt;=1,COUNT(Q14:S14)&gt;=1,COUNT(U14:W14)&gt;=1,COUNT(Y14:AA14)=0),X14,IF(AND(COUNT(K14:M14)&gt;=1,COUNT(Q14:S14)&gt;=1,COUNT(U14:W14)&gt;=1,COUNT(Y14:AA14)&gt;=1),AB14,"-")))),SUM(N14,T14,X14,AB14)),"-")</f>
        <v>-</v>
      </c>
    </row>
    <row r="15" spans="1:29" ht="99.95" customHeight="1" x14ac:dyDescent="0.25">
      <c r="A15" s="234"/>
      <c r="B15" s="183" t="s">
        <v>290</v>
      </c>
      <c r="C15" s="183" t="s">
        <v>286</v>
      </c>
      <c r="D15" s="139" t="s">
        <v>9</v>
      </c>
      <c r="E15" s="173">
        <v>3</v>
      </c>
      <c r="F15" s="173">
        <v>3</v>
      </c>
      <c r="G15" s="173">
        <v>3</v>
      </c>
      <c r="H15" s="173">
        <v>3</v>
      </c>
      <c r="I15" s="174" t="s">
        <v>10</v>
      </c>
      <c r="J15" s="182" t="s">
        <v>617</v>
      </c>
      <c r="K15" s="30">
        <v>3</v>
      </c>
      <c r="L15" s="30">
        <v>1</v>
      </c>
      <c r="M15" s="30">
        <v>1</v>
      </c>
      <c r="N15" s="31">
        <f t="shared" si="0"/>
        <v>5</v>
      </c>
      <c r="O15" s="182" t="s">
        <v>601</v>
      </c>
      <c r="P15" s="31">
        <f t="shared" si="1"/>
        <v>1.6666666666666667</v>
      </c>
      <c r="Q15" s="30">
        <v>0</v>
      </c>
      <c r="R15" s="30">
        <v>0</v>
      </c>
      <c r="S15" s="30">
        <v>0</v>
      </c>
      <c r="T15" s="31">
        <f t="shared" si="2"/>
        <v>0</v>
      </c>
      <c r="U15" s="30">
        <v>0</v>
      </c>
      <c r="V15" s="30">
        <v>0</v>
      </c>
      <c r="W15" s="30">
        <v>0</v>
      </c>
      <c r="X15" s="31">
        <f t="shared" si="3"/>
        <v>0</v>
      </c>
      <c r="Y15" s="30">
        <v>0</v>
      </c>
      <c r="Z15" s="30">
        <v>0</v>
      </c>
      <c r="AA15" s="30">
        <v>0</v>
      </c>
      <c r="AB15" s="31">
        <f t="shared" si="4"/>
        <v>0</v>
      </c>
      <c r="AC15" s="31" t="str">
        <f>+IFERROR(IF(#REF!="Porcentaje",IF(AND(COUNT(K15:M15)&gt;=0,COUNT(Q15:S15)=0,COUNT(U15:W15)=0,COUNT(Y15:AA15)=0),N15,IF(AND(COUNT(K15:M15)&gt;=1,COUNT(Q15:S15)&gt;=1,COUNT(U15:W15)=0,COUNT(Y15:AA15)=0),T15,IF(AND(COUNT(K15:M15)&gt;=1,COUNT(Q15:S15)&gt;=1,COUNT(U15:W15)&gt;=1,COUNT(Y15:AA15)=0),X15,IF(AND(COUNT(K15:M15)&gt;=1,COUNT(Q15:S15)&gt;=1,COUNT(U15:W15)&gt;=1,COUNT(Y15:AA15)&gt;=1),AB15,"-")))),SUM(N15,T15,X15,AB15)),"-")</f>
        <v>-</v>
      </c>
    </row>
    <row r="16" spans="1:29" ht="99.95" customHeight="1" x14ac:dyDescent="0.25">
      <c r="A16" s="234"/>
      <c r="B16" s="183" t="s">
        <v>291</v>
      </c>
      <c r="C16" s="183" t="s">
        <v>292</v>
      </c>
      <c r="D16" s="139" t="s">
        <v>9</v>
      </c>
      <c r="E16" s="173">
        <v>3</v>
      </c>
      <c r="F16" s="173">
        <v>3</v>
      </c>
      <c r="G16" s="173">
        <v>3</v>
      </c>
      <c r="H16" s="173">
        <v>3</v>
      </c>
      <c r="I16" s="174" t="s">
        <v>10</v>
      </c>
      <c r="J16" s="71" t="s">
        <v>618</v>
      </c>
      <c r="K16" s="30">
        <v>3</v>
      </c>
      <c r="L16" s="30">
        <v>1</v>
      </c>
      <c r="M16" s="30">
        <v>1</v>
      </c>
      <c r="N16" s="31">
        <f t="shared" si="0"/>
        <v>5</v>
      </c>
      <c r="O16" s="71" t="s">
        <v>601</v>
      </c>
      <c r="P16" s="31">
        <f t="shared" si="1"/>
        <v>1.6666666666666667</v>
      </c>
      <c r="Q16" s="30">
        <v>0</v>
      </c>
      <c r="R16" s="30">
        <v>0</v>
      </c>
      <c r="S16" s="30">
        <v>0</v>
      </c>
      <c r="T16" s="31">
        <f t="shared" si="2"/>
        <v>0</v>
      </c>
      <c r="U16" s="30">
        <v>0</v>
      </c>
      <c r="V16" s="30">
        <v>0</v>
      </c>
      <c r="W16" s="30">
        <v>0</v>
      </c>
      <c r="X16" s="31">
        <f t="shared" si="3"/>
        <v>0</v>
      </c>
      <c r="Y16" s="30">
        <v>0</v>
      </c>
      <c r="Z16" s="30">
        <v>0</v>
      </c>
      <c r="AA16" s="30">
        <v>0</v>
      </c>
      <c r="AB16" s="31">
        <f t="shared" si="4"/>
        <v>0</v>
      </c>
      <c r="AC16" s="31" t="str">
        <f>+IFERROR(IF(#REF!="Porcentaje",IF(AND(COUNT(K16:M16)&gt;=0,COUNT(Q16:S16)=0,COUNT(U16:W16)=0,COUNT(Y16:AA16)=0),N16,IF(AND(COUNT(K16:M16)&gt;=1,COUNT(Q16:S16)&gt;=1,COUNT(U16:W16)=0,COUNT(Y16:AA16)=0),T16,IF(AND(COUNT(K16:M16)&gt;=1,COUNT(Q16:S16)&gt;=1,COUNT(U16:W16)&gt;=1,COUNT(Y16:AA16)=0),X16,IF(AND(COUNT(K16:M16)&gt;=1,COUNT(Q16:S16)&gt;=1,COUNT(U16:W16)&gt;=1,COUNT(Y16:AA16)&gt;=1),AB16,"-")))),SUM(N16,T16,X16,AB16)),"-")</f>
        <v>-</v>
      </c>
    </row>
    <row r="17" spans="1:29" ht="99.95" customHeight="1" x14ac:dyDescent="0.25">
      <c r="A17" s="235" t="s">
        <v>293</v>
      </c>
      <c r="B17" s="183" t="s">
        <v>294</v>
      </c>
      <c r="C17" s="183" t="s">
        <v>292</v>
      </c>
      <c r="D17" s="139" t="s">
        <v>9</v>
      </c>
      <c r="E17" s="173">
        <v>3</v>
      </c>
      <c r="F17" s="173">
        <v>3</v>
      </c>
      <c r="G17" s="173">
        <v>3</v>
      </c>
      <c r="H17" s="173">
        <v>3</v>
      </c>
      <c r="I17" s="174" t="s">
        <v>10</v>
      </c>
      <c r="J17" s="71" t="s">
        <v>619</v>
      </c>
      <c r="K17" s="30">
        <v>3</v>
      </c>
      <c r="L17" s="30">
        <v>1</v>
      </c>
      <c r="M17" s="30">
        <v>1</v>
      </c>
      <c r="N17" s="31">
        <f t="shared" si="0"/>
        <v>5</v>
      </c>
      <c r="O17" s="71" t="s">
        <v>602</v>
      </c>
      <c r="P17" s="31">
        <f t="shared" si="1"/>
        <v>1.6666666666666667</v>
      </c>
      <c r="Q17" s="30">
        <v>0</v>
      </c>
      <c r="R17" s="30">
        <v>0</v>
      </c>
      <c r="S17" s="30">
        <v>0</v>
      </c>
      <c r="T17" s="31">
        <f t="shared" si="2"/>
        <v>0</v>
      </c>
      <c r="U17" s="30">
        <v>0</v>
      </c>
      <c r="V17" s="30">
        <v>0</v>
      </c>
      <c r="W17" s="30">
        <v>0</v>
      </c>
      <c r="X17" s="31">
        <f t="shared" si="3"/>
        <v>0</v>
      </c>
      <c r="Y17" s="30">
        <v>0</v>
      </c>
      <c r="Z17" s="30">
        <v>0</v>
      </c>
      <c r="AA17" s="30">
        <v>0</v>
      </c>
      <c r="AB17" s="31">
        <f t="shared" si="4"/>
        <v>0</v>
      </c>
      <c r="AC17" s="31" t="str">
        <f>+IFERROR(IF(#REF!="Porcentaje",IF(AND(COUNT(K17:M17)&gt;=0,COUNT(Q17:S17)=0,COUNT(U17:W17)=0,COUNT(Y17:AA17)=0),N17,IF(AND(COUNT(K17:M17)&gt;=1,COUNT(Q17:S17)&gt;=1,COUNT(U17:W17)=0,COUNT(Y17:AA17)=0),T17,IF(AND(COUNT(K17:M17)&gt;=1,COUNT(Q17:S17)&gt;=1,COUNT(U17:W17)&gt;=1,COUNT(Y17:AA17)=0),X17,IF(AND(COUNT(K17:M17)&gt;=1,COUNT(Q17:S17)&gt;=1,COUNT(U17:W17)&gt;=1,COUNT(Y17:AA17)&gt;=1),AB17,"-")))),SUM(N17,T17,X17,AB17)),"-")</f>
        <v>-</v>
      </c>
    </row>
    <row r="18" spans="1:29" ht="99.95" customHeight="1" x14ac:dyDescent="0.25">
      <c r="A18" s="235"/>
      <c r="B18" s="183" t="s">
        <v>295</v>
      </c>
      <c r="C18" s="183" t="s">
        <v>286</v>
      </c>
      <c r="D18" s="139" t="s">
        <v>9</v>
      </c>
      <c r="E18" s="173">
        <v>12</v>
      </c>
      <c r="F18" s="173">
        <v>12</v>
      </c>
      <c r="G18" s="173">
        <v>12</v>
      </c>
      <c r="H18" s="173">
        <v>12</v>
      </c>
      <c r="I18" s="174" t="s">
        <v>10</v>
      </c>
      <c r="J18" s="182" t="s">
        <v>620</v>
      </c>
      <c r="K18" s="30">
        <v>12</v>
      </c>
      <c r="L18" s="30">
        <v>4</v>
      </c>
      <c r="M18" s="30">
        <v>4</v>
      </c>
      <c r="N18" s="31">
        <f t="shared" si="0"/>
        <v>20</v>
      </c>
      <c r="O18" s="182" t="s">
        <v>603</v>
      </c>
      <c r="P18" s="31">
        <f t="shared" si="1"/>
        <v>1.6666666666666667</v>
      </c>
      <c r="Q18" s="30">
        <v>0</v>
      </c>
      <c r="R18" s="30">
        <v>0</v>
      </c>
      <c r="S18" s="30">
        <v>0</v>
      </c>
      <c r="T18" s="31">
        <f t="shared" si="2"/>
        <v>0</v>
      </c>
      <c r="U18" s="30">
        <v>0</v>
      </c>
      <c r="V18" s="30">
        <v>0</v>
      </c>
      <c r="W18" s="30">
        <v>0</v>
      </c>
      <c r="X18" s="31">
        <f t="shared" si="3"/>
        <v>0</v>
      </c>
      <c r="Y18" s="30">
        <v>0</v>
      </c>
      <c r="Z18" s="30">
        <v>0</v>
      </c>
      <c r="AA18" s="30">
        <v>0</v>
      </c>
      <c r="AB18" s="31">
        <f t="shared" si="4"/>
        <v>0</v>
      </c>
      <c r="AC18" s="31" t="str">
        <f>+IFERROR(IF(#REF!="Porcentaje",IF(AND(COUNT(K18:M18)&gt;=0,COUNT(Q18:S18)=0,COUNT(U18:W18)=0,COUNT(Y18:AA18)=0),N18,IF(AND(COUNT(K18:M18)&gt;=1,COUNT(Q18:S18)&gt;=1,COUNT(U18:W18)=0,COUNT(Y18:AA18)=0),T18,IF(AND(COUNT(K18:M18)&gt;=1,COUNT(Q18:S18)&gt;=1,COUNT(U18:W18)&gt;=1,COUNT(Y18:AA18)=0),X18,IF(AND(COUNT(K18:M18)&gt;=1,COUNT(Q18:S18)&gt;=1,COUNT(U18:W18)&gt;=1,COUNT(Y18:AA18)&gt;=1),AB18,"-")))),SUM(N18,T18,X18,AB18)),"-")</f>
        <v>-</v>
      </c>
    </row>
    <row r="19" spans="1:29" ht="99.95" customHeight="1" x14ac:dyDescent="0.25">
      <c r="A19" s="235"/>
      <c r="B19" s="183" t="s">
        <v>296</v>
      </c>
      <c r="C19" s="183" t="s">
        <v>286</v>
      </c>
      <c r="D19" s="139" t="s">
        <v>9</v>
      </c>
      <c r="E19" s="173">
        <v>3</v>
      </c>
      <c r="F19" s="173">
        <v>3</v>
      </c>
      <c r="G19" s="173">
        <v>3</v>
      </c>
      <c r="H19" s="173">
        <v>3</v>
      </c>
      <c r="I19" s="174" t="s">
        <v>10</v>
      </c>
      <c r="J19" s="71" t="s">
        <v>621</v>
      </c>
      <c r="K19" s="30">
        <v>3</v>
      </c>
      <c r="L19" s="30">
        <v>1</v>
      </c>
      <c r="M19" s="30">
        <v>1</v>
      </c>
      <c r="N19" s="31">
        <f t="shared" si="0"/>
        <v>5</v>
      </c>
      <c r="O19" s="182" t="s">
        <v>604</v>
      </c>
      <c r="P19" s="31">
        <f t="shared" si="1"/>
        <v>1.6666666666666667</v>
      </c>
      <c r="Q19" s="30">
        <v>0</v>
      </c>
      <c r="R19" s="30">
        <v>0</v>
      </c>
      <c r="S19" s="30">
        <v>0</v>
      </c>
      <c r="T19" s="31">
        <f t="shared" si="2"/>
        <v>0</v>
      </c>
      <c r="U19" s="30">
        <v>0</v>
      </c>
      <c r="V19" s="30">
        <v>0</v>
      </c>
      <c r="W19" s="30">
        <v>0</v>
      </c>
      <c r="X19" s="31">
        <f t="shared" si="3"/>
        <v>0</v>
      </c>
      <c r="Y19" s="30">
        <v>0</v>
      </c>
      <c r="Z19" s="30">
        <v>0</v>
      </c>
      <c r="AA19" s="30">
        <v>0</v>
      </c>
      <c r="AB19" s="31">
        <f t="shared" si="4"/>
        <v>0</v>
      </c>
      <c r="AC19" s="31" t="str">
        <f>+IFERROR(IF(#REF!="Porcentaje",IF(AND(COUNT(K19:M19)&gt;=0,COUNT(Q19:S19)=0,COUNT(U19:W19)=0,COUNT(Y19:AA19)=0),N19,IF(AND(COUNT(K19:M19)&gt;=1,COUNT(Q19:S19)&gt;=1,COUNT(U19:W19)=0,COUNT(Y19:AA19)=0),T19,IF(AND(COUNT(K19:M19)&gt;=1,COUNT(Q19:S19)&gt;=1,COUNT(U19:W19)&gt;=1,COUNT(Y19:AA19)=0),X19,IF(AND(COUNT(K19:M19)&gt;=1,COUNT(Q19:S19)&gt;=1,COUNT(U19:W19)&gt;=1,COUNT(Y19:AA19)&gt;=1),AB19,"-")))),SUM(N19,T19,X19,AB19)),"-")</f>
        <v>-</v>
      </c>
    </row>
    <row r="20" spans="1:29" ht="99.95" customHeight="1" x14ac:dyDescent="0.25">
      <c r="A20" s="235"/>
      <c r="B20" s="183" t="s">
        <v>297</v>
      </c>
      <c r="C20" s="183" t="s">
        <v>286</v>
      </c>
      <c r="D20" s="139" t="s">
        <v>9</v>
      </c>
      <c r="E20" s="173">
        <v>3</v>
      </c>
      <c r="F20" s="173">
        <v>3</v>
      </c>
      <c r="G20" s="173">
        <v>3</v>
      </c>
      <c r="H20" s="173">
        <v>3</v>
      </c>
      <c r="I20" s="174" t="s">
        <v>10</v>
      </c>
      <c r="J20" s="71" t="s">
        <v>622</v>
      </c>
      <c r="K20" s="30">
        <v>3</v>
      </c>
      <c r="L20" s="30">
        <v>1</v>
      </c>
      <c r="M20" s="30">
        <v>1</v>
      </c>
      <c r="N20" s="31">
        <f t="shared" si="0"/>
        <v>5</v>
      </c>
      <c r="O20" s="71" t="s">
        <v>605</v>
      </c>
      <c r="P20" s="31">
        <f t="shared" si="1"/>
        <v>1.6666666666666667</v>
      </c>
      <c r="Q20" s="30">
        <v>0</v>
      </c>
      <c r="R20" s="30">
        <v>0</v>
      </c>
      <c r="S20" s="30">
        <v>0</v>
      </c>
      <c r="T20" s="31">
        <f t="shared" si="2"/>
        <v>0</v>
      </c>
      <c r="U20" s="30">
        <v>0</v>
      </c>
      <c r="V20" s="30">
        <v>0</v>
      </c>
      <c r="W20" s="30">
        <v>0</v>
      </c>
      <c r="X20" s="31">
        <f t="shared" si="3"/>
        <v>0</v>
      </c>
      <c r="Y20" s="30">
        <v>0</v>
      </c>
      <c r="Z20" s="30">
        <v>0</v>
      </c>
      <c r="AA20" s="30">
        <v>0</v>
      </c>
      <c r="AB20" s="31">
        <f t="shared" si="4"/>
        <v>0</v>
      </c>
      <c r="AC20" s="31" t="str">
        <f>+IFERROR(IF(#REF!="Porcentaje",IF(AND(COUNT(K20:M20)&gt;=0,COUNT(Q20:S20)=0,COUNT(U20:W20)=0,COUNT(Y20:AA20)=0),N20,IF(AND(COUNT(K20:M20)&gt;=1,COUNT(Q20:S20)&gt;=1,COUNT(U20:W20)=0,COUNT(Y20:AA20)=0),T20,IF(AND(COUNT(K20:M20)&gt;=1,COUNT(Q20:S20)&gt;=1,COUNT(U20:W20)&gt;=1,COUNT(Y20:AA20)=0),X20,IF(AND(COUNT(K20:M20)&gt;=1,COUNT(Q20:S20)&gt;=1,COUNT(U20:W20)&gt;=1,COUNT(Y20:AA20)&gt;=1),AB20,"-")))),SUM(N20,T20,X20,AB20)),"-")</f>
        <v>-</v>
      </c>
    </row>
    <row r="21" spans="1:29" ht="99.95" customHeight="1" x14ac:dyDescent="0.25">
      <c r="A21" s="235"/>
      <c r="B21" s="183" t="s">
        <v>298</v>
      </c>
      <c r="C21" s="183" t="s">
        <v>299</v>
      </c>
      <c r="D21" s="139" t="s">
        <v>9</v>
      </c>
      <c r="E21" s="173">
        <v>3</v>
      </c>
      <c r="F21" s="173">
        <v>3</v>
      </c>
      <c r="G21" s="173">
        <v>3</v>
      </c>
      <c r="H21" s="173">
        <v>3</v>
      </c>
      <c r="I21" s="174" t="s">
        <v>10</v>
      </c>
      <c r="J21" s="71" t="s">
        <v>623</v>
      </c>
      <c r="K21" s="30">
        <v>3</v>
      </c>
      <c r="L21" s="30">
        <v>1</v>
      </c>
      <c r="M21" s="30">
        <v>1</v>
      </c>
      <c r="N21" s="31">
        <f t="shared" si="0"/>
        <v>5</v>
      </c>
      <c r="O21" s="71" t="s">
        <v>606</v>
      </c>
      <c r="P21" s="31">
        <f t="shared" si="1"/>
        <v>1.6666666666666667</v>
      </c>
      <c r="Q21" s="30">
        <v>0</v>
      </c>
      <c r="R21" s="30">
        <v>0</v>
      </c>
      <c r="S21" s="30">
        <v>0</v>
      </c>
      <c r="T21" s="31">
        <f t="shared" si="2"/>
        <v>0</v>
      </c>
      <c r="U21" s="30">
        <v>0</v>
      </c>
      <c r="V21" s="30">
        <v>0</v>
      </c>
      <c r="W21" s="30">
        <v>0</v>
      </c>
      <c r="X21" s="31">
        <f t="shared" si="3"/>
        <v>0</v>
      </c>
      <c r="Y21" s="30">
        <v>0</v>
      </c>
      <c r="Z21" s="30">
        <v>0</v>
      </c>
      <c r="AA21" s="30">
        <v>0</v>
      </c>
      <c r="AB21" s="31">
        <f t="shared" si="4"/>
        <v>0</v>
      </c>
      <c r="AC21" s="31" t="str">
        <f>+IFERROR(IF(#REF!="Porcentaje",IF(AND(COUNT(K21:M21)&gt;=0,COUNT(Q21:S21)=0,COUNT(U21:W21)=0,COUNT(Y21:AA21)=0),N21,IF(AND(COUNT(K21:M21)&gt;=1,COUNT(Q21:S21)&gt;=1,COUNT(U21:W21)=0,COUNT(Y21:AA21)=0),T21,IF(AND(COUNT(K21:M21)&gt;=1,COUNT(Q21:S21)&gt;=1,COUNT(U21:W21)&gt;=1,COUNT(Y21:AA21)=0),X21,IF(AND(COUNT(K21:M21)&gt;=1,COUNT(Q21:S21)&gt;=1,COUNT(U21:W21)&gt;=1,COUNT(Y21:AA21)&gt;=1),AB21,"-")))),SUM(N21,T21,X21,AB21)),"-")</f>
        <v>-</v>
      </c>
    </row>
    <row r="22" spans="1:29" ht="99.95" customHeight="1" x14ac:dyDescent="0.25">
      <c r="A22" s="235"/>
      <c r="B22" s="183" t="s">
        <v>300</v>
      </c>
      <c r="C22" s="183" t="s">
        <v>301</v>
      </c>
      <c r="D22" s="139" t="s">
        <v>9</v>
      </c>
      <c r="E22" s="173">
        <v>3</v>
      </c>
      <c r="F22" s="173">
        <v>3</v>
      </c>
      <c r="G22" s="173">
        <v>3</v>
      </c>
      <c r="H22" s="173">
        <v>3</v>
      </c>
      <c r="I22" s="174" t="s">
        <v>10</v>
      </c>
      <c r="J22" s="71" t="s">
        <v>624</v>
      </c>
      <c r="K22" s="30">
        <v>3</v>
      </c>
      <c r="L22" s="30">
        <v>1</v>
      </c>
      <c r="M22" s="30">
        <v>1</v>
      </c>
      <c r="N22" s="31">
        <f t="shared" si="0"/>
        <v>5</v>
      </c>
      <c r="O22" s="71" t="s">
        <v>607</v>
      </c>
      <c r="P22" s="31">
        <f t="shared" si="1"/>
        <v>1.6666666666666667</v>
      </c>
      <c r="Q22" s="30">
        <v>0</v>
      </c>
      <c r="R22" s="30">
        <v>0</v>
      </c>
      <c r="S22" s="30">
        <v>0</v>
      </c>
      <c r="T22" s="31">
        <f t="shared" si="2"/>
        <v>0</v>
      </c>
      <c r="U22" s="30">
        <v>0</v>
      </c>
      <c r="V22" s="30">
        <v>0</v>
      </c>
      <c r="W22" s="30">
        <v>0</v>
      </c>
      <c r="X22" s="31">
        <f t="shared" si="3"/>
        <v>0</v>
      </c>
      <c r="Y22" s="30">
        <v>0</v>
      </c>
      <c r="Z22" s="30">
        <v>0</v>
      </c>
      <c r="AA22" s="30">
        <v>0</v>
      </c>
      <c r="AB22" s="31">
        <f t="shared" si="4"/>
        <v>0</v>
      </c>
      <c r="AC22" s="31" t="str">
        <f>+IFERROR(IF(#REF!="Porcentaje",IF(AND(COUNT(K22:M22)&gt;=0,COUNT(Q22:S22)=0,COUNT(U22:W22)=0,COUNT(Y22:AA22)=0),N22,IF(AND(COUNT(K22:M22)&gt;=1,COUNT(Q22:S22)&gt;=1,COUNT(U22:W22)=0,COUNT(Y22:AA22)=0),T22,IF(AND(COUNT(K22:M22)&gt;=1,COUNT(Q22:S22)&gt;=1,COUNT(U22:W22)&gt;=1,COUNT(Y22:AA22)=0),X22,IF(AND(COUNT(K22:M22)&gt;=1,COUNT(Q22:S22)&gt;=1,COUNT(U22:W22)&gt;=1,COUNT(Y22:AA22)&gt;=1),AB22,"-")))),SUM(N22,T22,X22,AB22)),"-")</f>
        <v>-</v>
      </c>
    </row>
    <row r="23" spans="1:29" ht="99.95" customHeight="1" x14ac:dyDescent="0.25">
      <c r="A23" s="235"/>
      <c r="B23" s="183" t="s">
        <v>302</v>
      </c>
      <c r="C23" s="183" t="s">
        <v>303</v>
      </c>
      <c r="D23" s="139" t="s">
        <v>9</v>
      </c>
      <c r="E23" s="173">
        <v>3</v>
      </c>
      <c r="F23" s="173">
        <v>3</v>
      </c>
      <c r="G23" s="173">
        <v>3</v>
      </c>
      <c r="H23" s="173">
        <v>3</v>
      </c>
      <c r="I23" s="174" t="s">
        <v>10</v>
      </c>
      <c r="J23" s="71" t="s">
        <v>625</v>
      </c>
      <c r="K23" s="30">
        <v>3</v>
      </c>
      <c r="L23" s="30">
        <v>1</v>
      </c>
      <c r="M23" s="30">
        <v>1</v>
      </c>
      <c r="N23" s="31">
        <f t="shared" si="0"/>
        <v>5</v>
      </c>
      <c r="O23" s="71" t="s">
        <v>608</v>
      </c>
      <c r="P23" s="31">
        <f t="shared" si="1"/>
        <v>1.6666666666666667</v>
      </c>
      <c r="Q23" s="30">
        <v>0</v>
      </c>
      <c r="R23" s="30">
        <v>0</v>
      </c>
      <c r="S23" s="30">
        <v>0</v>
      </c>
      <c r="T23" s="31">
        <f t="shared" si="2"/>
        <v>0</v>
      </c>
      <c r="U23" s="30">
        <v>0</v>
      </c>
      <c r="V23" s="30">
        <v>0</v>
      </c>
      <c r="W23" s="30">
        <v>0</v>
      </c>
      <c r="X23" s="31">
        <f t="shared" si="3"/>
        <v>0</v>
      </c>
      <c r="Y23" s="30">
        <v>0</v>
      </c>
      <c r="Z23" s="30">
        <v>0</v>
      </c>
      <c r="AA23" s="30">
        <v>0</v>
      </c>
      <c r="AB23" s="31">
        <f t="shared" si="4"/>
        <v>0</v>
      </c>
      <c r="AC23" s="31" t="str">
        <f>+IFERROR(IF(#REF!="Porcentaje",IF(AND(COUNT(K23:M23)&gt;=0,COUNT(Q23:S23)=0,COUNT(U23:W23)=0,COUNT(Y23:AA23)=0),N23,IF(AND(COUNT(K23:M23)&gt;=1,COUNT(Q23:S23)&gt;=1,COUNT(U23:W23)=0,COUNT(Y23:AA23)=0),T23,IF(AND(COUNT(K23:M23)&gt;=1,COUNT(Q23:S23)&gt;=1,COUNT(U23:W23)&gt;=1,COUNT(Y23:AA23)=0),X23,IF(AND(COUNT(K23:M23)&gt;=1,COUNT(Q23:S23)&gt;=1,COUNT(U23:W23)&gt;=1,COUNT(Y23:AA23)&gt;=1),AB23,"-")))),SUM(N23,T23,X23,AB23)),"-")</f>
        <v>-</v>
      </c>
    </row>
    <row r="24" spans="1:29" ht="99.95" customHeight="1" x14ac:dyDescent="0.25">
      <c r="A24" s="235"/>
      <c r="B24" s="183" t="s">
        <v>304</v>
      </c>
      <c r="C24" s="183" t="s">
        <v>305</v>
      </c>
      <c r="D24" s="139" t="s">
        <v>9</v>
      </c>
      <c r="E24" s="173">
        <v>3</v>
      </c>
      <c r="F24" s="173">
        <v>3</v>
      </c>
      <c r="G24" s="173">
        <v>3</v>
      </c>
      <c r="H24" s="173">
        <v>3</v>
      </c>
      <c r="I24" s="174" t="s">
        <v>10</v>
      </c>
      <c r="J24" s="71" t="s">
        <v>626</v>
      </c>
      <c r="K24" s="30">
        <v>3</v>
      </c>
      <c r="L24" s="30">
        <v>1</v>
      </c>
      <c r="M24" s="30">
        <v>1</v>
      </c>
      <c r="N24" s="31">
        <f t="shared" si="0"/>
        <v>5</v>
      </c>
      <c r="O24" s="71" t="s">
        <v>609</v>
      </c>
      <c r="P24" s="31">
        <f t="shared" si="1"/>
        <v>1.6666666666666667</v>
      </c>
      <c r="Q24" s="30">
        <v>0</v>
      </c>
      <c r="R24" s="30">
        <v>0</v>
      </c>
      <c r="S24" s="30">
        <v>0</v>
      </c>
      <c r="T24" s="31">
        <f t="shared" si="2"/>
        <v>0</v>
      </c>
      <c r="U24" s="30">
        <v>0</v>
      </c>
      <c r="V24" s="30">
        <v>0</v>
      </c>
      <c r="W24" s="30">
        <v>0</v>
      </c>
      <c r="X24" s="31">
        <f t="shared" si="3"/>
        <v>0</v>
      </c>
      <c r="Y24" s="30">
        <v>0</v>
      </c>
      <c r="Z24" s="30">
        <v>0</v>
      </c>
      <c r="AA24" s="30">
        <v>0</v>
      </c>
      <c r="AB24" s="31">
        <f t="shared" si="4"/>
        <v>0</v>
      </c>
      <c r="AC24" s="31" t="str">
        <f>+IFERROR(IF(#REF!="Porcentaje",IF(AND(COUNT(K24:M24)&gt;=0,COUNT(Q24:S24)=0,COUNT(U24:W24)=0,COUNT(Y24:AA24)=0),N24,IF(AND(COUNT(K24:M24)&gt;=1,COUNT(Q24:S24)&gt;=1,COUNT(U24:W24)=0,COUNT(Y24:AA24)=0),T24,IF(AND(COUNT(K24:M24)&gt;=1,COUNT(Q24:S24)&gt;=1,COUNT(U24:W24)&gt;=1,COUNT(Y24:AA24)=0),X24,IF(AND(COUNT(K24:M24)&gt;=1,COUNT(Q24:S24)&gt;=1,COUNT(U24:W24)&gt;=1,COUNT(Y24:AA24)&gt;=1),AB24,"-")))),SUM(N24,T24,X24,AB24)),"-")</f>
        <v>-</v>
      </c>
    </row>
    <row r="25" spans="1:29" ht="99.95" customHeight="1" x14ac:dyDescent="0.25">
      <c r="A25" s="235"/>
      <c r="B25" s="183" t="s">
        <v>306</v>
      </c>
      <c r="C25" s="183" t="s">
        <v>307</v>
      </c>
      <c r="D25" s="139" t="s">
        <v>9</v>
      </c>
      <c r="E25" s="173">
        <v>3</v>
      </c>
      <c r="F25" s="173">
        <v>3</v>
      </c>
      <c r="G25" s="173">
        <v>3</v>
      </c>
      <c r="H25" s="173">
        <v>3</v>
      </c>
      <c r="I25" s="174" t="s">
        <v>10</v>
      </c>
      <c r="J25" s="71" t="s">
        <v>627</v>
      </c>
      <c r="K25" s="30">
        <v>3</v>
      </c>
      <c r="L25" s="30">
        <v>1</v>
      </c>
      <c r="M25" s="30">
        <v>1</v>
      </c>
      <c r="N25" s="31">
        <f t="shared" si="0"/>
        <v>5</v>
      </c>
      <c r="O25" s="71" t="s">
        <v>610</v>
      </c>
      <c r="P25" s="31">
        <f t="shared" si="1"/>
        <v>1.6666666666666667</v>
      </c>
      <c r="Q25" s="30">
        <v>0</v>
      </c>
      <c r="R25" s="30">
        <v>0</v>
      </c>
      <c r="S25" s="30">
        <v>0</v>
      </c>
      <c r="T25" s="31">
        <f t="shared" si="2"/>
        <v>0</v>
      </c>
      <c r="U25" s="30">
        <v>0</v>
      </c>
      <c r="V25" s="30">
        <v>0</v>
      </c>
      <c r="W25" s="30">
        <v>0</v>
      </c>
      <c r="X25" s="31">
        <f t="shared" si="3"/>
        <v>0</v>
      </c>
      <c r="Y25" s="30">
        <v>0</v>
      </c>
      <c r="Z25" s="30">
        <v>0</v>
      </c>
      <c r="AA25" s="30">
        <v>0</v>
      </c>
      <c r="AB25" s="31">
        <f t="shared" si="4"/>
        <v>0</v>
      </c>
      <c r="AC25" s="31" t="str">
        <f>+IFERROR(IF(#REF!="Porcentaje",IF(AND(COUNT(K25:M25)&gt;=0,COUNT(Q25:S25)=0,COUNT(U25:W25)=0,COUNT(Y25:AA25)=0),N25,IF(AND(COUNT(K25:M25)&gt;=1,COUNT(Q25:S25)&gt;=1,COUNT(U25:W25)=0,COUNT(Y25:AA25)=0),T25,IF(AND(COUNT(K25:M25)&gt;=1,COUNT(Q25:S25)&gt;=1,COUNT(U25:W25)&gt;=1,COUNT(Y25:AA25)=0),X25,IF(AND(COUNT(K25:M25)&gt;=1,COUNT(Q25:S25)&gt;=1,COUNT(U25:W25)&gt;=1,COUNT(Y25:AA25)&gt;=1),AB25,"-")))),SUM(N25,T25,X25,AB25)),"-")</f>
        <v>-</v>
      </c>
    </row>
    <row r="26" spans="1:29" ht="99.95" customHeight="1" x14ac:dyDescent="0.25">
      <c r="A26" s="235"/>
      <c r="B26" s="183" t="s">
        <v>308</v>
      </c>
      <c r="C26" s="183" t="s">
        <v>309</v>
      </c>
      <c r="D26" s="139" t="s">
        <v>9</v>
      </c>
      <c r="E26" s="173">
        <v>3</v>
      </c>
      <c r="F26" s="173">
        <v>3</v>
      </c>
      <c r="G26" s="173">
        <v>3</v>
      </c>
      <c r="H26" s="173">
        <v>3</v>
      </c>
      <c r="I26" s="174" t="s">
        <v>10</v>
      </c>
      <c r="J26" s="71" t="s">
        <v>628</v>
      </c>
      <c r="K26" s="30">
        <v>3</v>
      </c>
      <c r="L26" s="30">
        <v>1</v>
      </c>
      <c r="M26" s="30">
        <v>1</v>
      </c>
      <c r="N26" s="31">
        <f t="shared" si="0"/>
        <v>5</v>
      </c>
      <c r="O26" s="71" t="s">
        <v>611</v>
      </c>
      <c r="P26" s="31">
        <f t="shared" si="1"/>
        <v>1.6666666666666667</v>
      </c>
      <c r="Q26" s="30">
        <v>0</v>
      </c>
      <c r="R26" s="30">
        <v>0</v>
      </c>
      <c r="S26" s="30">
        <v>0</v>
      </c>
      <c r="T26" s="31">
        <f t="shared" si="2"/>
        <v>0</v>
      </c>
      <c r="U26" s="30">
        <v>0</v>
      </c>
      <c r="V26" s="30">
        <v>0</v>
      </c>
      <c r="W26" s="30">
        <v>0</v>
      </c>
      <c r="X26" s="31">
        <f t="shared" si="3"/>
        <v>0</v>
      </c>
      <c r="Y26" s="30">
        <v>0</v>
      </c>
      <c r="Z26" s="30">
        <v>0</v>
      </c>
      <c r="AA26" s="30">
        <v>0</v>
      </c>
      <c r="AB26" s="31">
        <f t="shared" si="4"/>
        <v>0</v>
      </c>
      <c r="AC26" s="31" t="str">
        <f>+IFERROR(IF(#REF!="Porcentaje",IF(AND(COUNT(K26:M26)&gt;=0,COUNT(Q26:S26)=0,COUNT(U26:W26)=0,COUNT(Y26:AA26)=0),N26,IF(AND(COUNT(K26:M26)&gt;=1,COUNT(Q26:S26)&gt;=1,COUNT(U26:W26)=0,COUNT(Y26:AA26)=0),T26,IF(AND(COUNT(K26:M26)&gt;=1,COUNT(Q26:S26)&gt;=1,COUNT(U26:W26)&gt;=1,COUNT(Y26:AA26)=0),X26,IF(AND(COUNT(K26:M26)&gt;=1,COUNT(Q26:S26)&gt;=1,COUNT(U26:W26)&gt;=1,COUNT(Y26:AA26)&gt;=1),AB26,"-")))),SUM(N26,T26,X26,AB26)),"-")</f>
        <v>-</v>
      </c>
    </row>
    <row r="27" spans="1:29" ht="99.95" customHeight="1" x14ac:dyDescent="0.25">
      <c r="A27" s="235"/>
      <c r="B27" s="183" t="s">
        <v>310</v>
      </c>
      <c r="C27" s="183" t="s">
        <v>311</v>
      </c>
      <c r="D27" s="139" t="s">
        <v>9</v>
      </c>
      <c r="E27" s="173">
        <v>3</v>
      </c>
      <c r="F27" s="173">
        <v>3</v>
      </c>
      <c r="G27" s="173">
        <v>3</v>
      </c>
      <c r="H27" s="173">
        <v>3</v>
      </c>
      <c r="I27" s="174" t="s">
        <v>10</v>
      </c>
      <c r="J27" s="71" t="s">
        <v>629</v>
      </c>
      <c r="K27" s="30">
        <v>3</v>
      </c>
      <c r="L27" s="30">
        <v>1</v>
      </c>
      <c r="M27" s="30">
        <v>1</v>
      </c>
      <c r="N27" s="31">
        <f t="shared" si="0"/>
        <v>5</v>
      </c>
      <c r="O27" s="71" t="s">
        <v>601</v>
      </c>
      <c r="P27" s="31">
        <f t="shared" si="1"/>
        <v>1.6666666666666667</v>
      </c>
      <c r="Q27" s="30">
        <v>0</v>
      </c>
      <c r="R27" s="30">
        <v>0</v>
      </c>
      <c r="S27" s="30">
        <v>0</v>
      </c>
      <c r="T27" s="31">
        <f t="shared" si="2"/>
        <v>0</v>
      </c>
      <c r="U27" s="30">
        <v>0</v>
      </c>
      <c r="V27" s="30">
        <v>0</v>
      </c>
      <c r="W27" s="30">
        <v>0</v>
      </c>
      <c r="X27" s="31">
        <f t="shared" si="3"/>
        <v>0</v>
      </c>
      <c r="Y27" s="30">
        <v>0</v>
      </c>
      <c r="Z27" s="30">
        <v>0</v>
      </c>
      <c r="AA27" s="30">
        <v>0</v>
      </c>
      <c r="AB27" s="31">
        <f t="shared" si="4"/>
        <v>0</v>
      </c>
      <c r="AC27" s="31" t="str">
        <f>+IFERROR(IF(#REF!="Porcentaje",IF(AND(COUNT(K27:M27)&gt;=0,COUNT(Q27:S27)=0,COUNT(U27:W27)=0,COUNT(Y27:AA27)=0),N27,IF(AND(COUNT(K27:M27)&gt;=1,COUNT(Q27:S27)&gt;=1,COUNT(U27:W27)=0,COUNT(Y27:AA27)=0),T27,IF(AND(COUNT(K27:M27)&gt;=1,COUNT(Q27:S27)&gt;=1,COUNT(U27:W27)&gt;=1,COUNT(Y27:AA27)=0),X27,IF(AND(COUNT(K27:M27)&gt;=1,COUNT(Q27:S27)&gt;=1,COUNT(U27:W27)&gt;=1,COUNT(Y27:AA27)&gt;=1),AB27,"-")))),SUM(N27,T27,X27,AB27)),"-")</f>
        <v>-</v>
      </c>
    </row>
    <row r="28" spans="1:29" ht="99.95" customHeight="1" x14ac:dyDescent="0.25">
      <c r="A28" s="235"/>
      <c r="B28" s="183" t="s">
        <v>312</v>
      </c>
      <c r="C28" s="183" t="s">
        <v>313</v>
      </c>
      <c r="D28" s="139" t="s">
        <v>9</v>
      </c>
      <c r="E28" s="173">
        <v>3</v>
      </c>
      <c r="F28" s="173">
        <v>3</v>
      </c>
      <c r="G28" s="173">
        <v>3</v>
      </c>
      <c r="H28" s="173">
        <v>3</v>
      </c>
      <c r="I28" s="174" t="s">
        <v>10</v>
      </c>
      <c r="J28" s="182" t="s">
        <v>630</v>
      </c>
      <c r="K28" s="30">
        <v>3</v>
      </c>
      <c r="L28" s="30">
        <v>1</v>
      </c>
      <c r="M28" s="30">
        <v>1</v>
      </c>
      <c r="N28" s="31">
        <f t="shared" si="0"/>
        <v>5</v>
      </c>
      <c r="O28" s="182" t="s">
        <v>612</v>
      </c>
      <c r="P28" s="31">
        <f t="shared" si="1"/>
        <v>1.6666666666666667</v>
      </c>
      <c r="Q28" s="30">
        <v>0</v>
      </c>
      <c r="R28" s="30">
        <v>0</v>
      </c>
      <c r="S28" s="30">
        <v>0</v>
      </c>
      <c r="T28" s="31">
        <f t="shared" si="2"/>
        <v>0</v>
      </c>
      <c r="U28" s="30">
        <v>0</v>
      </c>
      <c r="V28" s="30">
        <v>0</v>
      </c>
      <c r="W28" s="30">
        <v>0</v>
      </c>
      <c r="X28" s="31">
        <f t="shared" si="3"/>
        <v>0</v>
      </c>
      <c r="Y28" s="30">
        <v>0</v>
      </c>
      <c r="Z28" s="30">
        <v>0</v>
      </c>
      <c r="AA28" s="30">
        <v>0</v>
      </c>
      <c r="AB28" s="31">
        <f t="shared" si="4"/>
        <v>0</v>
      </c>
      <c r="AC28" s="31" t="str">
        <f>+IFERROR(IF(#REF!="Porcentaje",IF(AND(COUNT(K28:M28)&gt;=0,COUNT(Q28:S28)=0,COUNT(U28:W28)=0,COUNT(Y28:AA28)=0),N28,IF(AND(COUNT(K28:M28)&gt;=1,COUNT(Q28:S28)&gt;=1,COUNT(U28:W28)=0,COUNT(Y28:AA28)=0),T28,IF(AND(COUNT(K28:M28)&gt;=1,COUNT(Q28:S28)&gt;=1,COUNT(U28:W28)&gt;=1,COUNT(Y28:AA28)=0),X28,IF(AND(COUNT(K28:M28)&gt;=1,COUNT(Q28:S28)&gt;=1,COUNT(U28:W28)&gt;=1,COUNT(Y28:AA28)&gt;=1),AB28,"-")))),SUM(N28,T28,X28,AB28)),"-")</f>
        <v>-</v>
      </c>
    </row>
    <row r="29" spans="1:29" ht="99.95" customHeight="1" x14ac:dyDescent="0.25">
      <c r="A29" s="235"/>
      <c r="B29" s="183" t="s">
        <v>314</v>
      </c>
      <c r="C29" s="183" t="s">
        <v>315</v>
      </c>
      <c r="D29" s="139" t="s">
        <v>9</v>
      </c>
      <c r="E29" s="173">
        <v>3</v>
      </c>
      <c r="F29" s="173">
        <v>3</v>
      </c>
      <c r="G29" s="173">
        <v>3</v>
      </c>
      <c r="H29" s="173">
        <v>3</v>
      </c>
      <c r="I29" s="174" t="s">
        <v>10</v>
      </c>
      <c r="J29" s="71" t="s">
        <v>631</v>
      </c>
      <c r="K29" s="30">
        <v>3</v>
      </c>
      <c r="L29" s="30">
        <v>1</v>
      </c>
      <c r="M29" s="30">
        <v>1</v>
      </c>
      <c r="N29" s="31">
        <f t="shared" si="0"/>
        <v>5</v>
      </c>
      <c r="O29" s="71" t="s">
        <v>613</v>
      </c>
      <c r="P29" s="31">
        <f t="shared" si="1"/>
        <v>1.6666666666666667</v>
      </c>
      <c r="Q29" s="30">
        <v>0</v>
      </c>
      <c r="R29" s="30">
        <v>0</v>
      </c>
      <c r="S29" s="30">
        <v>0</v>
      </c>
      <c r="T29" s="31">
        <f t="shared" si="2"/>
        <v>0</v>
      </c>
      <c r="U29" s="30">
        <v>0</v>
      </c>
      <c r="V29" s="30">
        <v>0</v>
      </c>
      <c r="W29" s="30">
        <v>0</v>
      </c>
      <c r="X29" s="31">
        <f t="shared" si="3"/>
        <v>0</v>
      </c>
      <c r="Y29" s="30">
        <v>0</v>
      </c>
      <c r="Z29" s="30">
        <v>0</v>
      </c>
      <c r="AA29" s="30">
        <v>0</v>
      </c>
      <c r="AB29" s="31">
        <f t="shared" si="4"/>
        <v>0</v>
      </c>
      <c r="AC29" s="31" t="str">
        <f>+IFERROR(IF(#REF!="Porcentaje",IF(AND(COUNT(K29:M29)&gt;=0,COUNT(Q29:S29)=0,COUNT(U29:W29)=0,COUNT(Y29:AA29)=0),N29,IF(AND(COUNT(K29:M29)&gt;=1,COUNT(Q29:S29)&gt;=1,COUNT(U29:W29)=0,COUNT(Y29:AA29)=0),T29,IF(AND(COUNT(K29:M29)&gt;=1,COUNT(Q29:S29)&gt;=1,COUNT(U29:W29)&gt;=1,COUNT(Y29:AA29)=0),X29,IF(AND(COUNT(K29:M29)&gt;=1,COUNT(Q29:S29)&gt;=1,COUNT(U29:W29)&gt;=1,COUNT(Y29:AA29)&gt;=1),AB29,"-")))),SUM(N29,T29,X29,AB29)),"-")</f>
        <v>-</v>
      </c>
    </row>
    <row r="32" spans="1:29" ht="18.75" hidden="1" x14ac:dyDescent="0.25">
      <c r="A32" s="12" t="s">
        <v>324</v>
      </c>
      <c r="B32" s="12" t="s">
        <v>326</v>
      </c>
      <c r="C32" s="12" t="s">
        <v>327</v>
      </c>
    </row>
    <row r="33" spans="1:3" ht="31.5" hidden="1" x14ac:dyDescent="0.25">
      <c r="A33" s="13" t="s">
        <v>341</v>
      </c>
      <c r="B33" s="13" t="s">
        <v>279</v>
      </c>
      <c r="C33" s="10">
        <v>1</v>
      </c>
    </row>
    <row r="34" spans="1:3" ht="96.75" hidden="1" customHeight="1" x14ac:dyDescent="0.25">
      <c r="A34" s="14" t="s">
        <v>341</v>
      </c>
      <c r="B34" s="14" t="s">
        <v>282</v>
      </c>
      <c r="C34" s="11">
        <v>1</v>
      </c>
    </row>
    <row r="35" spans="1:3" ht="31.5" hidden="1" x14ac:dyDescent="0.25">
      <c r="A35" s="13" t="s">
        <v>341</v>
      </c>
      <c r="B35" s="13" t="s">
        <v>287</v>
      </c>
      <c r="C35" s="10">
        <v>1</v>
      </c>
    </row>
    <row r="36" spans="1:3" ht="47.25" hidden="1" x14ac:dyDescent="0.25">
      <c r="A36" s="14" t="s">
        <v>341</v>
      </c>
      <c r="B36" s="14" t="s">
        <v>293</v>
      </c>
      <c r="C36" s="11">
        <v>1</v>
      </c>
    </row>
    <row r="37" spans="1:3" ht="19.5" hidden="1" thickBot="1" x14ac:dyDescent="0.3">
      <c r="A37" s="207" t="s">
        <v>328</v>
      </c>
      <c r="B37" s="207"/>
      <c r="C37" s="15">
        <f>+SUM(C33:C36)/4</f>
        <v>1</v>
      </c>
    </row>
  </sheetData>
  <mergeCells count="22">
    <mergeCell ref="A4:AC4"/>
    <mergeCell ref="A5:AC6"/>
    <mergeCell ref="A7:AC8"/>
    <mergeCell ref="K9:N9"/>
    <mergeCell ref="O9:O10"/>
    <mergeCell ref="J9:J10"/>
    <mergeCell ref="P9:P10"/>
    <mergeCell ref="A1:AC1"/>
    <mergeCell ref="A2:F2"/>
    <mergeCell ref="G2:Y2"/>
    <mergeCell ref="Z2:AC2"/>
    <mergeCell ref="A3:AC3"/>
    <mergeCell ref="A37:B37"/>
    <mergeCell ref="U9:X9"/>
    <mergeCell ref="Y9:AB9"/>
    <mergeCell ref="AC9:AC10"/>
    <mergeCell ref="A9:A10"/>
    <mergeCell ref="B9:I9"/>
    <mergeCell ref="A12:A13"/>
    <mergeCell ref="A14:A16"/>
    <mergeCell ref="A17:A29"/>
    <mergeCell ref="Q9:T9"/>
  </mergeCells>
  <phoneticPr fontId="25" type="noConversion"/>
  <dataValidations count="2">
    <dataValidation type="list" allowBlank="1" showInputMessage="1" showErrorMessage="1" sqref="I11:I29" xr:uid="{53EC8074-4E19-46D0-B743-8B14550D1A6F}">
      <formula1>"A,B,C"</formula1>
    </dataValidation>
    <dataValidation type="list" allowBlank="1" showInputMessage="1" showErrorMessage="1" sqref="D11:D29" xr:uid="{462AC4E0-B378-44B9-A291-5C18EA3C48DE}">
      <formula1>"Unidad,Porcentaje,Monetario"</formula1>
    </dataValidation>
  </dataValidations>
  <pageMargins left="0.70866141732283472" right="0.70866141732283472" top="0.74803149606299213" bottom="0.74803149606299213" header="0.31496062992125984" footer="0.31496062992125984"/>
  <pageSetup scale="50" fitToHeight="0" orientation="landscape" r:id="rId1"/>
  <rowBreaks count="3" manualBreakCount="3">
    <brk id="13" max="16383" man="1"/>
    <brk id="16" max="16383" man="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D47A-F22A-49F1-911F-05D2EB4410B2}">
  <sheetPr>
    <pageSetUpPr fitToPage="1"/>
  </sheetPr>
  <dimension ref="A1:AD55"/>
  <sheetViews>
    <sheetView view="pageBreakPreview" topLeftCell="A16" zoomScale="60" zoomScaleNormal="60" workbookViewId="0">
      <selection activeCell="A2" sqref="A2:W2"/>
    </sheetView>
  </sheetViews>
  <sheetFormatPr baseColWidth="10" defaultRowHeight="15" x14ac:dyDescent="0.25"/>
  <cols>
    <col min="1" max="2" width="25.7109375" customWidth="1"/>
    <col min="3" max="3" width="17.5703125" customWidth="1"/>
    <col min="4" max="4" width="12.5703125" customWidth="1"/>
    <col min="6" max="6" width="12.7109375" customWidth="1"/>
    <col min="7" max="7" width="11.42578125" customWidth="1"/>
    <col min="8" max="10" width="11.42578125" hidden="1" customWidth="1"/>
    <col min="11" max="11" width="65.28515625" customWidth="1"/>
    <col min="12" max="13" width="11.140625" bestFit="1" customWidth="1"/>
    <col min="14" max="14" width="8.7109375" bestFit="1" customWidth="1"/>
    <col min="15" max="15" width="11.42578125" customWidth="1"/>
    <col min="16" max="16" width="67.85546875" customWidth="1"/>
    <col min="17" max="30" width="0" hidden="1" customWidth="1"/>
  </cols>
  <sheetData>
    <row r="1" spans="1:30" ht="26.25" x14ac:dyDescent="0.25">
      <c r="A1" s="204" t="s">
        <v>396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1"/>
      <c r="AC1" s="21"/>
    </row>
    <row r="2" spans="1:30" ht="107.25" customHeight="1" x14ac:dyDescent="0.25">
      <c r="A2" s="205" t="s">
        <v>397</v>
      </c>
      <c r="B2" s="205"/>
      <c r="C2" s="205"/>
      <c r="D2" s="205"/>
      <c r="E2" s="205"/>
      <c r="F2" s="205"/>
      <c r="G2" s="205" t="s">
        <v>398</v>
      </c>
      <c r="H2" s="205"/>
      <c r="I2" s="205"/>
      <c r="J2" s="205"/>
      <c r="K2" s="205"/>
      <c r="L2" s="205"/>
      <c r="M2" s="205"/>
      <c r="N2" s="205"/>
      <c r="O2" s="205"/>
      <c r="P2" s="205"/>
      <c r="Q2" s="205"/>
      <c r="R2" s="205"/>
      <c r="S2" s="205"/>
      <c r="T2" s="205"/>
      <c r="U2" s="205"/>
      <c r="V2" s="205"/>
      <c r="W2" s="205"/>
      <c r="X2" s="205" t="s">
        <v>399</v>
      </c>
      <c r="Y2" s="205"/>
      <c r="Z2" s="205"/>
      <c r="AA2" s="205"/>
      <c r="AB2" s="21"/>
      <c r="AC2" s="21"/>
    </row>
    <row r="3" spans="1:30" ht="26.25" x14ac:dyDescent="0.25">
      <c r="A3" s="206" t="s">
        <v>404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1"/>
      <c r="AC3" s="21"/>
    </row>
    <row r="4" spans="1:30" ht="15.75" x14ac:dyDescent="0.25">
      <c r="A4" s="202" t="s">
        <v>586</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1"/>
      <c r="AC4" s="21"/>
    </row>
    <row r="5" spans="1:30" ht="15" customHeight="1" x14ac:dyDescent="0.25">
      <c r="A5" s="203" t="s">
        <v>401</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1"/>
      <c r="AC5" s="21"/>
    </row>
    <row r="6" spans="1:30" ht="1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1"/>
      <c r="AC6" s="21"/>
    </row>
    <row r="7" spans="1:30" ht="15" customHeight="1" x14ac:dyDescent="0.25">
      <c r="A7" s="203" t="s">
        <v>402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1"/>
      <c r="AC7" s="21"/>
    </row>
    <row r="8" spans="1:30" ht="15.75" customHeight="1" thickBot="1" x14ac:dyDescent="0.3">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1"/>
      <c r="AC8" s="21"/>
    </row>
    <row r="9" spans="1:30" ht="16.5" customHeight="1" thickBot="1" x14ac:dyDescent="0.3">
      <c r="A9" s="227" t="s">
        <v>0</v>
      </c>
      <c r="B9" s="227" t="s">
        <v>1</v>
      </c>
      <c r="C9" s="227"/>
      <c r="D9" s="227"/>
      <c r="E9" s="238"/>
      <c r="F9" s="227"/>
      <c r="G9" s="238" t="s">
        <v>390</v>
      </c>
      <c r="H9" s="238"/>
      <c r="I9" s="238"/>
      <c r="J9" s="238"/>
      <c r="K9" s="227" t="s">
        <v>413</v>
      </c>
      <c r="L9" s="232" t="s">
        <v>52</v>
      </c>
      <c r="M9" s="232"/>
      <c r="N9" s="232"/>
      <c r="O9" s="232"/>
      <c r="P9" s="227" t="s">
        <v>422</v>
      </c>
      <c r="Q9" s="233" t="s">
        <v>322</v>
      </c>
      <c r="R9" s="232" t="s">
        <v>53</v>
      </c>
      <c r="S9" s="232"/>
      <c r="T9" s="232"/>
      <c r="U9" s="232"/>
      <c r="V9" s="232" t="s">
        <v>54</v>
      </c>
      <c r="W9" s="232"/>
      <c r="X9" s="232"/>
      <c r="Y9" s="232"/>
      <c r="Z9" s="232" t="s">
        <v>55</v>
      </c>
      <c r="AA9" s="232"/>
      <c r="AB9" s="232"/>
      <c r="AC9" s="232"/>
      <c r="AD9" s="236" t="s">
        <v>271</v>
      </c>
    </row>
    <row r="10" spans="1:30" ht="32.25" thickBot="1" x14ac:dyDescent="0.3">
      <c r="A10" s="227"/>
      <c r="B10" s="138" t="s">
        <v>2</v>
      </c>
      <c r="C10" s="138" t="s">
        <v>3</v>
      </c>
      <c r="D10" s="138" t="s">
        <v>4</v>
      </c>
      <c r="E10" s="24" t="s">
        <v>345</v>
      </c>
      <c r="F10" s="138" t="s">
        <v>5</v>
      </c>
      <c r="G10" s="24" t="s">
        <v>391</v>
      </c>
      <c r="H10" s="24" t="s">
        <v>392</v>
      </c>
      <c r="I10" s="24" t="s">
        <v>393</v>
      </c>
      <c r="J10" s="24" t="s">
        <v>394</v>
      </c>
      <c r="K10" s="227"/>
      <c r="L10" s="25" t="s">
        <v>56</v>
      </c>
      <c r="M10" s="25" t="s">
        <v>57</v>
      </c>
      <c r="N10" s="25" t="s">
        <v>58</v>
      </c>
      <c r="O10" s="24" t="s">
        <v>59</v>
      </c>
      <c r="P10" s="227"/>
      <c r="Q10" s="233"/>
      <c r="R10" s="25" t="s">
        <v>60</v>
      </c>
      <c r="S10" s="25" t="s">
        <v>61</v>
      </c>
      <c r="T10" s="25" t="s">
        <v>62</v>
      </c>
      <c r="U10" s="24" t="s">
        <v>63</v>
      </c>
      <c r="V10" s="25" t="s">
        <v>64</v>
      </c>
      <c r="W10" s="25" t="s">
        <v>65</v>
      </c>
      <c r="X10" s="25" t="s">
        <v>66</v>
      </c>
      <c r="Y10" s="24" t="s">
        <v>67</v>
      </c>
      <c r="Z10" s="25" t="s">
        <v>68</v>
      </c>
      <c r="AA10" s="25" t="s">
        <v>69</v>
      </c>
      <c r="AB10" s="25" t="s">
        <v>70</v>
      </c>
      <c r="AC10" s="24" t="s">
        <v>71</v>
      </c>
      <c r="AD10" s="236"/>
    </row>
    <row r="11" spans="1:30" ht="90" customHeight="1" thickBot="1" x14ac:dyDescent="0.3">
      <c r="A11" s="239" t="s">
        <v>346</v>
      </c>
      <c r="B11" s="139" t="s">
        <v>347</v>
      </c>
      <c r="C11" s="36" t="s">
        <v>348</v>
      </c>
      <c r="D11" s="36" t="s">
        <v>46</v>
      </c>
      <c r="E11" s="140">
        <f t="shared" ref="E11:E29" si="0">+AM11</f>
        <v>0</v>
      </c>
      <c r="F11" s="70" t="s">
        <v>10</v>
      </c>
      <c r="G11" s="141">
        <f t="shared" ref="G11:G29" si="1">+Y11</f>
        <v>0</v>
      </c>
      <c r="H11" s="141">
        <f t="shared" ref="H11:H28" si="2">+AC11</f>
        <v>0</v>
      </c>
      <c r="I11" s="141">
        <f t="shared" ref="I11:I31" si="3">+AG11</f>
        <v>0</v>
      </c>
      <c r="J11" s="141">
        <f t="shared" ref="J11:J28" si="4">+AK11</f>
        <v>0</v>
      </c>
      <c r="K11" s="40" t="s">
        <v>564</v>
      </c>
      <c r="L11" s="142">
        <v>0</v>
      </c>
      <c r="M11" s="142">
        <v>0</v>
      </c>
      <c r="N11" s="142">
        <v>0</v>
      </c>
      <c r="O11" s="143">
        <f>'[1]P&amp;D '!W16</f>
        <v>0</v>
      </c>
      <c r="P11" s="40" t="s">
        <v>543</v>
      </c>
      <c r="Q11" s="143" t="e">
        <f t="shared" ref="Q11:Q31" si="5">+O11/G11</f>
        <v>#DIV/0!</v>
      </c>
      <c r="R11" s="142">
        <v>0</v>
      </c>
      <c r="S11" s="142">
        <v>0</v>
      </c>
      <c r="T11" s="142">
        <v>0</v>
      </c>
      <c r="U11" s="143">
        <f t="shared" ref="U11:U31" si="6">+IF($D11="Porcentaje",IF(AND(R11&lt;&gt;"",S11="",T11=""),R11,IF(AND(R11&lt;&gt;"",S11&lt;&gt;"",T11=""),S11,IF(AND(R11&lt;&gt;"",S11&lt;&gt;"",T11&lt;&gt;""),T11,0))),SUM(R11:T11))</f>
        <v>0</v>
      </c>
      <c r="V11" s="142">
        <v>0</v>
      </c>
      <c r="W11" s="142">
        <v>0</v>
      </c>
      <c r="X11" s="142">
        <v>0</v>
      </c>
      <c r="Y11" s="143">
        <f t="shared" ref="Y11:Y31" si="7">+IF($D11="Porcentaje",IF(AND(V11&lt;&gt;"",W11="",X11=""),V11,IF(AND(V11&lt;&gt;"",W11&lt;&gt;"",X11=""),W11,IF(AND(V11&lt;&gt;"",W11&lt;&gt;"",X11&lt;&gt;""),X11,0))),SUM(V11:X11))</f>
        <v>0</v>
      </c>
      <c r="Z11" s="142">
        <v>0</v>
      </c>
      <c r="AA11" s="142">
        <v>0</v>
      </c>
      <c r="AB11" s="142">
        <v>0</v>
      </c>
      <c r="AC11" s="143">
        <f t="shared" ref="AC11:AC21" si="8">+IF($D11="Porcentaje",IF(AND(Z11&lt;&gt;"",AA11="",AB11=""),Z11,IF(AND(Z11&lt;&gt;"",AA11&lt;&gt;"",AB11=""),AA11,IF(AND(Z11&lt;&gt;"",AA11&lt;&gt;"",AB11&lt;&gt;""),AB11,0))),SUM(Z11:AB11))</f>
        <v>0</v>
      </c>
      <c r="AD11" s="134"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1:30" ht="110.1" customHeight="1" thickBot="1" x14ac:dyDescent="0.3">
      <c r="A12" s="239"/>
      <c r="B12" s="139" t="s">
        <v>349</v>
      </c>
      <c r="C12" s="36" t="s">
        <v>350</v>
      </c>
      <c r="D12" s="36" t="s">
        <v>46</v>
      </c>
      <c r="E12" s="140">
        <f t="shared" si="0"/>
        <v>0</v>
      </c>
      <c r="F12" s="70" t="s">
        <v>10</v>
      </c>
      <c r="G12" s="141">
        <f t="shared" si="1"/>
        <v>0</v>
      </c>
      <c r="H12" s="141">
        <f t="shared" si="2"/>
        <v>0</v>
      </c>
      <c r="I12" s="141">
        <f t="shared" si="3"/>
        <v>0</v>
      </c>
      <c r="J12" s="141">
        <f t="shared" si="4"/>
        <v>0</v>
      </c>
      <c r="K12" s="40" t="s">
        <v>565</v>
      </c>
      <c r="L12" s="142">
        <v>0</v>
      </c>
      <c r="M12" s="142">
        <v>0</v>
      </c>
      <c r="N12" s="142">
        <v>0</v>
      </c>
      <c r="O12" s="143">
        <f>'[1]P&amp;D '!W17</f>
        <v>0</v>
      </c>
      <c r="P12" s="40" t="s">
        <v>544</v>
      </c>
      <c r="Q12" s="143" t="e">
        <f t="shared" si="5"/>
        <v>#DIV/0!</v>
      </c>
      <c r="R12" s="142">
        <v>0</v>
      </c>
      <c r="S12" s="142">
        <v>0</v>
      </c>
      <c r="T12" s="142">
        <v>0</v>
      </c>
      <c r="U12" s="143">
        <f t="shared" si="6"/>
        <v>0</v>
      </c>
      <c r="V12" s="142">
        <v>0</v>
      </c>
      <c r="W12" s="142">
        <v>0</v>
      </c>
      <c r="X12" s="142">
        <v>0</v>
      </c>
      <c r="Y12" s="143">
        <f t="shared" si="7"/>
        <v>0</v>
      </c>
      <c r="Z12" s="142">
        <v>0</v>
      </c>
      <c r="AA12" s="142">
        <v>0</v>
      </c>
      <c r="AB12" s="142">
        <v>0</v>
      </c>
      <c r="AC12" s="143">
        <f t="shared" si="8"/>
        <v>0</v>
      </c>
      <c r="AD12" s="134"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1:30" ht="110.1" customHeight="1" thickBot="1" x14ac:dyDescent="0.3">
      <c r="A13" s="239"/>
      <c r="B13" s="139" t="s">
        <v>351</v>
      </c>
      <c r="C13" s="36" t="s">
        <v>352</v>
      </c>
      <c r="D13" s="36" t="s">
        <v>46</v>
      </c>
      <c r="E13" s="140">
        <f t="shared" si="0"/>
        <v>0</v>
      </c>
      <c r="F13" s="70" t="s">
        <v>10</v>
      </c>
      <c r="G13" s="141">
        <f t="shared" si="1"/>
        <v>0</v>
      </c>
      <c r="H13" s="141">
        <f t="shared" si="2"/>
        <v>0</v>
      </c>
      <c r="I13" s="141">
        <f t="shared" si="3"/>
        <v>0</v>
      </c>
      <c r="J13" s="141">
        <f t="shared" si="4"/>
        <v>0</v>
      </c>
      <c r="K13" s="40" t="s">
        <v>566</v>
      </c>
      <c r="L13" s="142">
        <v>0</v>
      </c>
      <c r="M13" s="142">
        <v>0</v>
      </c>
      <c r="N13" s="142">
        <v>0</v>
      </c>
      <c r="O13" s="143">
        <f>'[1]P&amp;D '!W18</f>
        <v>0</v>
      </c>
      <c r="P13" s="40" t="s">
        <v>545</v>
      </c>
      <c r="Q13" s="143" t="e">
        <f t="shared" si="5"/>
        <v>#DIV/0!</v>
      </c>
      <c r="R13" s="142">
        <v>0</v>
      </c>
      <c r="S13" s="142">
        <v>0</v>
      </c>
      <c r="T13" s="142">
        <v>0</v>
      </c>
      <c r="U13" s="143">
        <f t="shared" si="6"/>
        <v>0</v>
      </c>
      <c r="V13" s="142">
        <v>0</v>
      </c>
      <c r="W13" s="142">
        <v>0</v>
      </c>
      <c r="X13" s="142">
        <v>0</v>
      </c>
      <c r="Y13" s="143">
        <f t="shared" si="7"/>
        <v>0</v>
      </c>
      <c r="Z13" s="142">
        <v>0</v>
      </c>
      <c r="AA13" s="142">
        <v>0</v>
      </c>
      <c r="AB13" s="142">
        <v>0</v>
      </c>
      <c r="AC13" s="143">
        <f t="shared" si="8"/>
        <v>0</v>
      </c>
      <c r="AD13" s="134"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1:30" ht="110.1" customHeight="1" thickBot="1" x14ac:dyDescent="0.3">
      <c r="A14" s="239"/>
      <c r="B14" s="139" t="s">
        <v>353</v>
      </c>
      <c r="C14" s="36" t="s">
        <v>354</v>
      </c>
      <c r="D14" s="36" t="s">
        <v>46</v>
      </c>
      <c r="E14" s="140">
        <f t="shared" si="0"/>
        <v>0</v>
      </c>
      <c r="F14" s="70" t="s">
        <v>10</v>
      </c>
      <c r="G14" s="141">
        <f t="shared" si="1"/>
        <v>0</v>
      </c>
      <c r="H14" s="141">
        <f t="shared" si="2"/>
        <v>0</v>
      </c>
      <c r="I14" s="141">
        <f t="shared" si="3"/>
        <v>0</v>
      </c>
      <c r="J14" s="141">
        <f t="shared" si="4"/>
        <v>0</v>
      </c>
      <c r="K14" s="40" t="s">
        <v>567</v>
      </c>
      <c r="L14" s="142">
        <v>0</v>
      </c>
      <c r="M14" s="142">
        <v>0</v>
      </c>
      <c r="N14" s="142">
        <v>0</v>
      </c>
      <c r="O14" s="143">
        <f>'[1]P&amp;D '!W19</f>
        <v>0</v>
      </c>
      <c r="P14" s="40" t="s">
        <v>546</v>
      </c>
      <c r="Q14" s="143" t="e">
        <f t="shared" si="5"/>
        <v>#DIV/0!</v>
      </c>
      <c r="R14" s="142">
        <v>0</v>
      </c>
      <c r="S14" s="142">
        <v>0</v>
      </c>
      <c r="T14" s="142">
        <v>0</v>
      </c>
      <c r="U14" s="143">
        <f t="shared" si="6"/>
        <v>0</v>
      </c>
      <c r="V14" s="142">
        <v>0</v>
      </c>
      <c r="W14" s="142">
        <v>0</v>
      </c>
      <c r="X14" s="142">
        <v>0</v>
      </c>
      <c r="Y14" s="143">
        <f t="shared" si="7"/>
        <v>0</v>
      </c>
      <c r="Z14" s="142">
        <v>0</v>
      </c>
      <c r="AA14" s="142">
        <v>0</v>
      </c>
      <c r="AB14" s="142">
        <v>0</v>
      </c>
      <c r="AC14" s="143">
        <f t="shared" si="8"/>
        <v>0</v>
      </c>
      <c r="AD14" s="134"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1:30" ht="110.1" customHeight="1" thickBot="1" x14ac:dyDescent="0.3">
      <c r="A15" s="239" t="s">
        <v>355</v>
      </c>
      <c r="B15" s="139" t="s">
        <v>356</v>
      </c>
      <c r="C15" s="36" t="s">
        <v>357</v>
      </c>
      <c r="D15" s="36" t="s">
        <v>9</v>
      </c>
      <c r="E15" s="144">
        <f t="shared" si="0"/>
        <v>0</v>
      </c>
      <c r="F15" s="70" t="s">
        <v>20</v>
      </c>
      <c r="G15" s="145">
        <f t="shared" si="1"/>
        <v>0</v>
      </c>
      <c r="H15" s="145">
        <f t="shared" si="2"/>
        <v>0</v>
      </c>
      <c r="I15" s="145">
        <f t="shared" si="3"/>
        <v>0</v>
      </c>
      <c r="J15" s="145">
        <f t="shared" si="4"/>
        <v>0</v>
      </c>
      <c r="K15" s="40" t="s">
        <v>568</v>
      </c>
      <c r="L15" s="142">
        <v>1</v>
      </c>
      <c r="M15" s="142">
        <v>0</v>
      </c>
      <c r="N15" s="142">
        <v>0</v>
      </c>
      <c r="O15" s="146">
        <f>'[1]P&amp;D '!W20</f>
        <v>1</v>
      </c>
      <c r="P15" s="40" t="s">
        <v>547</v>
      </c>
      <c r="Q15" s="143" t="e">
        <f t="shared" si="5"/>
        <v>#DIV/0!</v>
      </c>
      <c r="R15" s="142">
        <v>0</v>
      </c>
      <c r="S15" s="142">
        <v>0</v>
      </c>
      <c r="T15" s="142">
        <v>0</v>
      </c>
      <c r="U15" s="146">
        <f t="shared" si="6"/>
        <v>0</v>
      </c>
      <c r="V15" s="142">
        <v>0</v>
      </c>
      <c r="W15" s="142">
        <v>0</v>
      </c>
      <c r="X15" s="142">
        <v>0</v>
      </c>
      <c r="Y15" s="146">
        <f t="shared" si="7"/>
        <v>0</v>
      </c>
      <c r="Z15" s="142">
        <v>0</v>
      </c>
      <c r="AA15" s="142">
        <v>0</v>
      </c>
      <c r="AB15" s="142">
        <v>0</v>
      </c>
      <c r="AC15" s="146">
        <f t="shared" si="8"/>
        <v>0</v>
      </c>
      <c r="AD15" s="135"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6" spans="1:30" ht="110.1" customHeight="1" thickBot="1" x14ac:dyDescent="0.3">
      <c r="A16" s="239"/>
      <c r="B16" s="139" t="s">
        <v>358</v>
      </c>
      <c r="C16" s="36" t="s">
        <v>359</v>
      </c>
      <c r="D16" s="36" t="s">
        <v>9</v>
      </c>
      <c r="E16" s="144">
        <f t="shared" si="0"/>
        <v>0</v>
      </c>
      <c r="F16" s="70" t="s">
        <v>20</v>
      </c>
      <c r="G16" s="145">
        <f t="shared" si="1"/>
        <v>0</v>
      </c>
      <c r="H16" s="145">
        <f t="shared" si="2"/>
        <v>0</v>
      </c>
      <c r="I16" s="145">
        <f t="shared" si="3"/>
        <v>0</v>
      </c>
      <c r="J16" s="145">
        <f t="shared" si="4"/>
        <v>0</v>
      </c>
      <c r="K16" s="40" t="s">
        <v>569</v>
      </c>
      <c r="L16" s="142">
        <v>1</v>
      </c>
      <c r="M16" s="142">
        <v>0</v>
      </c>
      <c r="N16" s="142">
        <v>0</v>
      </c>
      <c r="O16" s="146">
        <f>'[1]P&amp;D '!W21</f>
        <v>1</v>
      </c>
      <c r="P16" s="40" t="s">
        <v>548</v>
      </c>
      <c r="Q16" s="143" t="e">
        <f t="shared" si="5"/>
        <v>#DIV/0!</v>
      </c>
      <c r="R16" s="142">
        <v>0</v>
      </c>
      <c r="S16" s="142">
        <v>0</v>
      </c>
      <c r="T16" s="142">
        <v>0</v>
      </c>
      <c r="U16" s="146">
        <f t="shared" si="6"/>
        <v>0</v>
      </c>
      <c r="V16" s="142">
        <v>0</v>
      </c>
      <c r="W16" s="142">
        <v>0</v>
      </c>
      <c r="X16" s="142">
        <v>0</v>
      </c>
      <c r="Y16" s="146">
        <f t="shared" si="7"/>
        <v>0</v>
      </c>
      <c r="Z16" s="142">
        <v>0</v>
      </c>
      <c r="AA16" s="142">
        <v>0</v>
      </c>
      <c r="AB16" s="142">
        <v>0</v>
      </c>
      <c r="AC16" s="146">
        <f t="shared" si="8"/>
        <v>0</v>
      </c>
      <c r="AD16" s="135" t="str">
        <f>+IFERROR(IF(#REF!="Porcentaje",IF(AND(COUNT(L16:N16)&gt;=0,COUNT(R16:T16)=0,COUNT(V16:X16)=0,COUNT(Z16:AB16)=0),O16,IF(AND(COUNT(L16:N16)&gt;=1,COUNT(R16:T16)&gt;=1,COUNT(V16:X16)=0,COUNT(Z16:AB16)=0),U16,IF(AND(COUNT(L16:N16)&gt;=1,COUNT(R16:T16)&gt;=1,COUNT(V16:X16)&gt;=1,COUNT(Z16:AB16)=0),Y16,IF(AND(COUNT(L16:N16)&gt;=1,COUNT(R16:T16)&gt;=1,COUNT(V16:X16)&gt;=1,COUNT(Z16:AB16)&gt;=1),AC16,"-")))),SUM(O16,U16,Y16,AC16)),"-")</f>
        <v>-</v>
      </c>
    </row>
    <row r="17" spans="1:30" ht="110.1" customHeight="1" thickBot="1" x14ac:dyDescent="0.3">
      <c r="A17" s="239"/>
      <c r="B17" s="139" t="s">
        <v>360</v>
      </c>
      <c r="C17" s="36" t="s">
        <v>361</v>
      </c>
      <c r="D17" s="36" t="s">
        <v>9</v>
      </c>
      <c r="E17" s="144">
        <f t="shared" si="0"/>
        <v>0</v>
      </c>
      <c r="F17" s="70" t="s">
        <v>10</v>
      </c>
      <c r="G17" s="145">
        <f t="shared" si="1"/>
        <v>0</v>
      </c>
      <c r="H17" s="145">
        <f t="shared" si="2"/>
        <v>0</v>
      </c>
      <c r="I17" s="145">
        <f t="shared" si="3"/>
        <v>0</v>
      </c>
      <c r="J17" s="145">
        <f t="shared" si="4"/>
        <v>0</v>
      </c>
      <c r="K17" s="40" t="s">
        <v>570</v>
      </c>
      <c r="L17" s="142">
        <v>1</v>
      </c>
      <c r="M17" s="142">
        <v>0</v>
      </c>
      <c r="N17" s="142">
        <v>0</v>
      </c>
      <c r="O17" s="146">
        <f>'[1]P&amp;D '!W22</f>
        <v>1</v>
      </c>
      <c r="P17" s="40" t="s">
        <v>549</v>
      </c>
      <c r="Q17" s="143" t="e">
        <f t="shared" si="5"/>
        <v>#DIV/0!</v>
      </c>
      <c r="R17" s="142">
        <v>0</v>
      </c>
      <c r="S17" s="142">
        <v>0</v>
      </c>
      <c r="T17" s="142">
        <v>0</v>
      </c>
      <c r="U17" s="146">
        <f t="shared" si="6"/>
        <v>0</v>
      </c>
      <c r="V17" s="142">
        <v>0</v>
      </c>
      <c r="W17" s="142">
        <v>0</v>
      </c>
      <c r="X17" s="142">
        <v>0</v>
      </c>
      <c r="Y17" s="146">
        <f t="shared" si="7"/>
        <v>0</v>
      </c>
      <c r="Z17" s="142">
        <v>0</v>
      </c>
      <c r="AA17" s="142">
        <v>0</v>
      </c>
      <c r="AB17" s="142">
        <v>0</v>
      </c>
      <c r="AC17" s="146">
        <f t="shared" si="8"/>
        <v>0</v>
      </c>
      <c r="AD17" s="135" t="str">
        <f>+IFERROR(IF(#REF!="Porcentaje",IF(AND(COUNT(L17:N17)&gt;=0,COUNT(R17:T17)=0,COUNT(V17:X17)=0,COUNT(Z17:AB17)=0),O17,IF(AND(COUNT(L17:N17)&gt;=1,COUNT(R17:T17)&gt;=1,COUNT(V17:X17)=0,COUNT(Z17:AB17)=0),U17,IF(AND(COUNT(L17:N17)&gt;=1,COUNT(R17:T17)&gt;=1,COUNT(V17:X17)&gt;=1,COUNT(Z17:AB17)=0),Y17,IF(AND(COUNT(L17:N17)&gt;=1,COUNT(R17:T17)&gt;=1,COUNT(V17:X17)&gt;=1,COUNT(Z17:AB17)&gt;=1),AC17,"-")))),SUM(O17,U17,Y17,AC17)),"-")</f>
        <v>-</v>
      </c>
    </row>
    <row r="18" spans="1:30" ht="110.1" customHeight="1" thickBot="1" x14ac:dyDescent="0.3">
      <c r="A18" s="239"/>
      <c r="B18" s="139" t="s">
        <v>362</v>
      </c>
      <c r="C18" s="36" t="s">
        <v>363</v>
      </c>
      <c r="D18" s="36" t="s">
        <v>9</v>
      </c>
      <c r="E18" s="144">
        <f t="shared" si="0"/>
        <v>0</v>
      </c>
      <c r="F18" s="70" t="s">
        <v>10</v>
      </c>
      <c r="G18" s="145">
        <f t="shared" si="1"/>
        <v>0</v>
      </c>
      <c r="H18" s="145">
        <f t="shared" si="2"/>
        <v>0</v>
      </c>
      <c r="I18" s="145">
        <f t="shared" si="3"/>
        <v>0</v>
      </c>
      <c r="J18" s="145">
        <f t="shared" si="4"/>
        <v>0</v>
      </c>
      <c r="K18" s="40" t="s">
        <v>571</v>
      </c>
      <c r="L18" s="142">
        <v>1</v>
      </c>
      <c r="M18" s="142">
        <v>0</v>
      </c>
      <c r="N18" s="142">
        <v>0</v>
      </c>
      <c r="O18" s="146">
        <f>'[1]P&amp;D '!W23</f>
        <v>1</v>
      </c>
      <c r="P18" s="40" t="s">
        <v>550</v>
      </c>
      <c r="Q18" s="143" t="e">
        <f t="shared" si="5"/>
        <v>#DIV/0!</v>
      </c>
      <c r="R18" s="142">
        <v>0</v>
      </c>
      <c r="S18" s="142">
        <v>0</v>
      </c>
      <c r="T18" s="142">
        <v>0</v>
      </c>
      <c r="U18" s="146">
        <f t="shared" si="6"/>
        <v>0</v>
      </c>
      <c r="V18" s="142">
        <v>0</v>
      </c>
      <c r="W18" s="142">
        <v>0</v>
      </c>
      <c r="X18" s="142">
        <v>0</v>
      </c>
      <c r="Y18" s="146">
        <f t="shared" si="7"/>
        <v>0</v>
      </c>
      <c r="Z18" s="142">
        <v>0</v>
      </c>
      <c r="AA18" s="142">
        <v>0</v>
      </c>
      <c r="AB18" s="142">
        <v>0</v>
      </c>
      <c r="AC18" s="146">
        <f t="shared" si="8"/>
        <v>0</v>
      </c>
      <c r="AD18" s="135" t="str">
        <f>+IFERROR(IF(#REF!="Porcentaje",IF(AND(COUNT(L18:N18)&gt;=0,COUNT(R18:T18)=0,COUNT(V18:X18)=0,COUNT(Z18:AB18)=0),O18,IF(AND(COUNT(L18:N18)&gt;=1,COUNT(R18:T18)&gt;=1,COUNT(V18:X18)=0,COUNT(Z18:AB18)=0),U18,IF(AND(COUNT(L18:N18)&gt;=1,COUNT(R18:T18)&gt;=1,COUNT(V18:X18)&gt;=1,COUNT(Z18:AB18)=0),Y18,IF(AND(COUNT(L18:N18)&gt;=1,COUNT(R18:T18)&gt;=1,COUNT(V18:X18)&gt;=1,COUNT(Z18:AB18)&gt;=1),AC18,"-")))),SUM(O18,U18,Y18,AC18)),"-")</f>
        <v>-</v>
      </c>
    </row>
    <row r="19" spans="1:30" ht="110.1" customHeight="1" thickBot="1" x14ac:dyDescent="0.3">
      <c r="A19" s="239"/>
      <c r="B19" s="139" t="s">
        <v>364</v>
      </c>
      <c r="C19" s="36" t="s">
        <v>365</v>
      </c>
      <c r="D19" s="36" t="s">
        <v>9</v>
      </c>
      <c r="E19" s="144">
        <f t="shared" si="0"/>
        <v>0</v>
      </c>
      <c r="F19" s="70" t="s">
        <v>10</v>
      </c>
      <c r="G19" s="145">
        <f t="shared" si="1"/>
        <v>0</v>
      </c>
      <c r="H19" s="145">
        <f t="shared" si="2"/>
        <v>0</v>
      </c>
      <c r="I19" s="145">
        <f t="shared" si="3"/>
        <v>0</v>
      </c>
      <c r="J19" s="145">
        <f t="shared" si="4"/>
        <v>0</v>
      </c>
      <c r="K19" s="40" t="s">
        <v>572</v>
      </c>
      <c r="L19" s="142">
        <v>0</v>
      </c>
      <c r="M19" s="142">
        <v>0</v>
      </c>
      <c r="N19" s="142">
        <v>0</v>
      </c>
      <c r="O19" s="146">
        <f>'[1]P&amp;D '!W24</f>
        <v>0</v>
      </c>
      <c r="P19" s="40" t="s">
        <v>551</v>
      </c>
      <c r="Q19" s="143" t="e">
        <f t="shared" si="5"/>
        <v>#DIV/0!</v>
      </c>
      <c r="R19" s="142">
        <v>0</v>
      </c>
      <c r="S19" s="142">
        <v>0</v>
      </c>
      <c r="T19" s="142">
        <v>0</v>
      </c>
      <c r="U19" s="146">
        <f t="shared" si="6"/>
        <v>0</v>
      </c>
      <c r="V19" s="142">
        <v>0</v>
      </c>
      <c r="W19" s="142">
        <v>0</v>
      </c>
      <c r="X19" s="142">
        <v>0</v>
      </c>
      <c r="Y19" s="146">
        <f t="shared" si="7"/>
        <v>0</v>
      </c>
      <c r="Z19" s="142">
        <v>0</v>
      </c>
      <c r="AA19" s="142">
        <v>0</v>
      </c>
      <c r="AB19" s="142">
        <v>0</v>
      </c>
      <c r="AC19" s="146">
        <f t="shared" si="8"/>
        <v>0</v>
      </c>
      <c r="AD19" s="135" t="str">
        <f>+IFERROR(IF(#REF!="Porcentaje",IF(AND(COUNT(L19:N19)&gt;=0,COUNT(R19:T19)=0,COUNT(V19:X19)=0,COUNT(Z19:AB19)=0),O19,IF(AND(COUNT(L19:N19)&gt;=1,COUNT(R19:T19)&gt;=1,COUNT(V19:X19)=0,COUNT(Z19:AB19)=0),U19,IF(AND(COUNT(L19:N19)&gt;=1,COUNT(R19:T19)&gt;=1,COUNT(V19:X19)&gt;=1,COUNT(Z19:AB19)=0),Y19,IF(AND(COUNT(L19:N19)&gt;=1,COUNT(R19:T19)&gt;=1,COUNT(V19:X19)&gt;=1,COUNT(Z19:AB19)&gt;=1),AC19,"-")))),SUM(O19,U19,Y19,AC19)),"-")</f>
        <v>-</v>
      </c>
    </row>
    <row r="20" spans="1:30" ht="110.1" customHeight="1" thickBot="1" x14ac:dyDescent="0.3">
      <c r="A20" s="239" t="s">
        <v>355</v>
      </c>
      <c r="B20" s="139" t="s">
        <v>366</v>
      </c>
      <c r="C20" s="36" t="s">
        <v>367</v>
      </c>
      <c r="D20" s="36" t="s">
        <v>9</v>
      </c>
      <c r="E20" s="144">
        <f t="shared" si="0"/>
        <v>0</v>
      </c>
      <c r="F20" s="70" t="s">
        <v>10</v>
      </c>
      <c r="G20" s="145">
        <f t="shared" si="1"/>
        <v>0</v>
      </c>
      <c r="H20" s="145">
        <f t="shared" si="2"/>
        <v>0</v>
      </c>
      <c r="I20" s="145">
        <f t="shared" si="3"/>
        <v>0</v>
      </c>
      <c r="J20" s="145">
        <f t="shared" si="4"/>
        <v>0</v>
      </c>
      <c r="K20" s="40" t="s">
        <v>573</v>
      </c>
      <c r="L20" s="142">
        <v>0</v>
      </c>
      <c r="M20" s="142">
        <v>0</v>
      </c>
      <c r="N20" s="142">
        <v>0</v>
      </c>
      <c r="O20" s="146">
        <f>'[1]P&amp;D '!W25</f>
        <v>0</v>
      </c>
      <c r="P20" s="40" t="s">
        <v>552</v>
      </c>
      <c r="Q20" s="143" t="e">
        <f t="shared" si="5"/>
        <v>#DIV/0!</v>
      </c>
      <c r="R20" s="142">
        <v>0</v>
      </c>
      <c r="S20" s="142">
        <v>0</v>
      </c>
      <c r="T20" s="142">
        <v>0</v>
      </c>
      <c r="U20" s="146">
        <f t="shared" si="6"/>
        <v>0</v>
      </c>
      <c r="V20" s="142">
        <v>0</v>
      </c>
      <c r="W20" s="142">
        <v>0</v>
      </c>
      <c r="X20" s="142">
        <v>0</v>
      </c>
      <c r="Y20" s="146">
        <f t="shared" si="7"/>
        <v>0</v>
      </c>
      <c r="Z20" s="142">
        <v>0</v>
      </c>
      <c r="AA20" s="142">
        <v>0</v>
      </c>
      <c r="AB20" s="142">
        <v>0</v>
      </c>
      <c r="AC20" s="146">
        <f t="shared" si="8"/>
        <v>0</v>
      </c>
      <c r="AD20" s="135" t="str">
        <f>+IFERROR(IF(#REF!="Porcentaje",IF(AND(COUNT(L20:N20)&gt;=0,COUNT(R20:T20)=0,COUNT(V20:X20)=0,COUNT(Z20:AB20)=0),O20,IF(AND(COUNT(L20:N20)&gt;=1,COUNT(R20:T20)&gt;=1,COUNT(V20:X20)=0,COUNT(Z20:AB20)=0),U20,IF(AND(COUNT(L20:N20)&gt;=1,COUNT(R20:T20)&gt;=1,COUNT(V20:X20)&gt;=1,COUNT(Z20:AB20)=0),Y20,IF(AND(COUNT(L20:N20)&gt;=1,COUNT(R20:T20)&gt;=1,COUNT(V20:X20)&gt;=1,COUNT(Z20:AB20)&gt;=1),AC20,"-")))),SUM(O20,U20,Y20,AC20)),"-")</f>
        <v>-</v>
      </c>
    </row>
    <row r="21" spans="1:30" ht="110.1" customHeight="1" thickBot="1" x14ac:dyDescent="0.3">
      <c r="A21" s="239"/>
      <c r="B21" s="139" t="s">
        <v>368</v>
      </c>
      <c r="C21" s="36" t="s">
        <v>369</v>
      </c>
      <c r="D21" s="36" t="s">
        <v>9</v>
      </c>
      <c r="E21" s="144">
        <f t="shared" si="0"/>
        <v>0</v>
      </c>
      <c r="F21" s="70" t="s">
        <v>10</v>
      </c>
      <c r="G21" s="145">
        <f t="shared" si="1"/>
        <v>0</v>
      </c>
      <c r="H21" s="145">
        <f t="shared" si="2"/>
        <v>0</v>
      </c>
      <c r="I21" s="145">
        <f t="shared" si="3"/>
        <v>0</v>
      </c>
      <c r="J21" s="145">
        <f t="shared" si="4"/>
        <v>0</v>
      </c>
      <c r="K21" s="40" t="s">
        <v>574</v>
      </c>
      <c r="L21" s="142">
        <v>1</v>
      </c>
      <c r="M21" s="142">
        <v>0</v>
      </c>
      <c r="N21" s="142">
        <v>0</v>
      </c>
      <c r="O21" s="146">
        <f>'[1]P&amp;D '!W26</f>
        <v>1</v>
      </c>
      <c r="P21" s="40" t="s">
        <v>553</v>
      </c>
      <c r="Q21" s="143" t="e">
        <f t="shared" si="5"/>
        <v>#DIV/0!</v>
      </c>
      <c r="R21" s="142">
        <v>0</v>
      </c>
      <c r="S21" s="142">
        <v>0</v>
      </c>
      <c r="T21" s="142">
        <v>0</v>
      </c>
      <c r="U21" s="146">
        <f t="shared" si="6"/>
        <v>0</v>
      </c>
      <c r="V21" s="142">
        <v>0</v>
      </c>
      <c r="W21" s="142">
        <v>0</v>
      </c>
      <c r="X21" s="142">
        <v>0</v>
      </c>
      <c r="Y21" s="146">
        <f t="shared" si="7"/>
        <v>0</v>
      </c>
      <c r="Z21" s="142">
        <v>0</v>
      </c>
      <c r="AA21" s="142">
        <v>0</v>
      </c>
      <c r="AB21" s="142">
        <v>0</v>
      </c>
      <c r="AC21" s="146">
        <f t="shared" si="8"/>
        <v>0</v>
      </c>
      <c r="AD21" s="135" t="str">
        <f>+IFERROR(IF(#REF!="Porcentaje",IF(AND(COUNT(L21:N21)&gt;=0,COUNT(R21:T21)=0,COUNT(V21:X21)=0,COUNT(Z21:AB21)=0),O21,IF(AND(COUNT(L21:N21)&gt;=1,COUNT(R21:T21)&gt;=1,COUNT(V21:X21)=0,COUNT(Z21:AB21)=0),U21,IF(AND(COUNT(L21:N21)&gt;=1,COUNT(R21:T21)&gt;=1,COUNT(V21:X21)&gt;=1,COUNT(Z21:AB21)=0),Y21,IF(AND(COUNT(L21:N21)&gt;=1,COUNT(R21:T21)&gt;=1,COUNT(V21:X21)&gt;=1,COUNT(Z21:AB21)&gt;=1),AC21,"-")))),SUM(O21,U21,Y21,AC21)),"-")</f>
        <v>-</v>
      </c>
    </row>
    <row r="22" spans="1:30" ht="90" customHeight="1" thickBot="1" x14ac:dyDescent="0.3">
      <c r="A22" s="240" t="s">
        <v>370</v>
      </c>
      <c r="B22" s="139" t="s">
        <v>371</v>
      </c>
      <c r="C22" s="36" t="s">
        <v>372</v>
      </c>
      <c r="D22" s="36" t="s">
        <v>9</v>
      </c>
      <c r="E22" s="144">
        <f t="shared" si="0"/>
        <v>0</v>
      </c>
      <c r="F22" s="70" t="s">
        <v>10</v>
      </c>
      <c r="G22" s="145">
        <f t="shared" si="1"/>
        <v>0</v>
      </c>
      <c r="H22" s="145">
        <f t="shared" si="2"/>
        <v>0</v>
      </c>
      <c r="I22" s="145">
        <f t="shared" si="3"/>
        <v>0</v>
      </c>
      <c r="J22" s="145">
        <f t="shared" si="4"/>
        <v>0</v>
      </c>
      <c r="K22" s="40" t="s">
        <v>575</v>
      </c>
      <c r="L22" s="142">
        <v>0</v>
      </c>
      <c r="M22" s="142">
        <v>0</v>
      </c>
      <c r="N22" s="142">
        <v>0</v>
      </c>
      <c r="O22" s="146">
        <f>'[1]P&amp;D '!W27</f>
        <v>0</v>
      </c>
      <c r="P22" s="40" t="s">
        <v>554</v>
      </c>
      <c r="Q22" s="143" t="e">
        <f t="shared" si="5"/>
        <v>#DIV/0!</v>
      </c>
      <c r="R22" s="142">
        <v>0</v>
      </c>
      <c r="S22" s="142">
        <v>0</v>
      </c>
      <c r="T22" s="142">
        <v>0</v>
      </c>
      <c r="U22" s="146">
        <f t="shared" si="6"/>
        <v>0</v>
      </c>
      <c r="V22" s="142">
        <v>0</v>
      </c>
      <c r="W22" s="142">
        <v>0</v>
      </c>
      <c r="X22" s="142">
        <v>0</v>
      </c>
      <c r="Y22" s="146">
        <f t="shared" si="7"/>
        <v>0</v>
      </c>
      <c r="Z22" s="142">
        <v>0</v>
      </c>
      <c r="AA22" s="142">
        <v>0</v>
      </c>
      <c r="AB22" s="142">
        <v>0</v>
      </c>
      <c r="AC22" s="146">
        <v>0</v>
      </c>
      <c r="AD22" s="135" t="str">
        <f>+IFERROR(IF(#REF!="Porcentaje",IF(AND(COUNT(L22:N22)&gt;=0,COUNT(R22:T22)=0,COUNT(V22:X22)=0,COUNT(Z22:AB22)=0),O22,IF(AND(COUNT(L22:N22)&gt;=1,COUNT(R22:T22)&gt;=1,COUNT(V22:X22)=0,COUNT(Z22:AB22)=0),U22,IF(AND(COUNT(L22:N22)&gt;=1,COUNT(R22:T22)&gt;=1,COUNT(V22:X22)&gt;=1,COUNT(Z22:AB22)=0),Y22,IF(AND(COUNT(L22:N22)&gt;=1,COUNT(R22:T22)&gt;=1,COUNT(V22:X22)&gt;=1,COUNT(Z22:AB22)&gt;=1),AC22,"-")))),SUM(O22,U22,Y22,AC22)),"-")</f>
        <v>-</v>
      </c>
    </row>
    <row r="23" spans="1:30" ht="90" customHeight="1" thickBot="1" x14ac:dyDescent="0.3">
      <c r="A23" s="240"/>
      <c r="B23" s="237" t="s">
        <v>373</v>
      </c>
      <c r="C23" s="36" t="s">
        <v>389</v>
      </c>
      <c r="D23" s="36" t="s">
        <v>9</v>
      </c>
      <c r="E23" s="144">
        <f t="shared" si="0"/>
        <v>0</v>
      </c>
      <c r="F23" s="70" t="s">
        <v>10</v>
      </c>
      <c r="G23" s="145">
        <f t="shared" si="1"/>
        <v>0</v>
      </c>
      <c r="H23" s="145">
        <f t="shared" si="2"/>
        <v>0</v>
      </c>
      <c r="I23" s="145">
        <f t="shared" si="3"/>
        <v>0</v>
      </c>
      <c r="J23" s="145">
        <f t="shared" si="4"/>
        <v>0</v>
      </c>
      <c r="K23" s="40" t="s">
        <v>576</v>
      </c>
      <c r="L23" s="142">
        <v>0</v>
      </c>
      <c r="M23" s="142">
        <v>0</v>
      </c>
      <c r="N23" s="142">
        <v>0</v>
      </c>
      <c r="O23" s="146">
        <f>'[1]P&amp;D '!W28</f>
        <v>0</v>
      </c>
      <c r="P23" s="27" t="s">
        <v>555</v>
      </c>
      <c r="Q23" s="143" t="e">
        <f t="shared" si="5"/>
        <v>#DIV/0!</v>
      </c>
      <c r="R23" s="142">
        <v>0</v>
      </c>
      <c r="S23" s="142">
        <v>0</v>
      </c>
      <c r="T23" s="142">
        <v>0</v>
      </c>
      <c r="U23" s="146">
        <f t="shared" si="6"/>
        <v>0</v>
      </c>
      <c r="V23" s="142">
        <v>0</v>
      </c>
      <c r="W23" s="142">
        <v>0</v>
      </c>
      <c r="X23" s="142">
        <v>0</v>
      </c>
      <c r="Y23" s="146">
        <f t="shared" si="7"/>
        <v>0</v>
      </c>
      <c r="Z23" s="142">
        <v>0</v>
      </c>
      <c r="AA23" s="142">
        <v>0</v>
      </c>
      <c r="AB23" s="142">
        <v>0</v>
      </c>
      <c r="AC23" s="146">
        <f t="shared" ref="AC23:AC31" si="9">+IF($D23="Porcentaje",IF(AND(Z23&lt;&gt;"",AA23="",AB23=""),Z23,IF(AND(Z23&lt;&gt;"",AA23&lt;&gt;"",AB23=""),AA23,IF(AND(Z23&lt;&gt;"",AA23&lt;&gt;"",AB23&lt;&gt;""),AB23,0))),SUM(Z23:AB23))</f>
        <v>0</v>
      </c>
      <c r="AD23" s="135" t="str">
        <f>+IFERROR(IF(#REF!="Porcentaje",IF(AND(COUNT(L23:N23)&gt;=0,COUNT(R23:T23)=0,COUNT(V23:X23)=0,COUNT(Z23:AB23)=0),O23,IF(AND(COUNT(L23:N23)&gt;=1,COUNT(R23:T23)&gt;=1,COUNT(V23:X23)=0,COUNT(Z23:AB23)=0),U23,IF(AND(COUNT(L23:N23)&gt;=1,COUNT(R23:T23)&gt;=1,COUNT(V23:X23)&gt;=1,COUNT(Z23:AB23)=0),Y23,IF(AND(COUNT(L23:N23)&gt;=1,COUNT(R23:T23)&gt;=1,COUNT(V23:X23)&gt;=1,COUNT(Z23:AB23)&gt;=1),AC23,"-")))),SUM(O23,U23,Y23,AC23)),"-")</f>
        <v>-</v>
      </c>
    </row>
    <row r="24" spans="1:30" ht="90" customHeight="1" thickBot="1" x14ac:dyDescent="0.3">
      <c r="A24" s="240"/>
      <c r="B24" s="237"/>
      <c r="C24" s="36" t="s">
        <v>374</v>
      </c>
      <c r="D24" s="36" t="s">
        <v>9</v>
      </c>
      <c r="E24" s="144">
        <f t="shared" si="0"/>
        <v>0</v>
      </c>
      <c r="F24" s="70" t="s">
        <v>10</v>
      </c>
      <c r="G24" s="145">
        <f t="shared" si="1"/>
        <v>0</v>
      </c>
      <c r="H24" s="145">
        <f t="shared" si="2"/>
        <v>0</v>
      </c>
      <c r="I24" s="145">
        <f t="shared" si="3"/>
        <v>0</v>
      </c>
      <c r="J24" s="145">
        <f t="shared" si="4"/>
        <v>0</v>
      </c>
      <c r="K24" s="40" t="s">
        <v>577</v>
      </c>
      <c r="L24" s="142">
        <v>0</v>
      </c>
      <c r="M24" s="142">
        <v>0</v>
      </c>
      <c r="N24" s="142">
        <v>0</v>
      </c>
      <c r="O24" s="146">
        <f>'[1]P&amp;D '!W29</f>
        <v>0</v>
      </c>
      <c r="P24" s="27" t="s">
        <v>556</v>
      </c>
      <c r="Q24" s="143" t="e">
        <f t="shared" si="5"/>
        <v>#DIV/0!</v>
      </c>
      <c r="R24" s="142">
        <v>0</v>
      </c>
      <c r="S24" s="142">
        <v>0</v>
      </c>
      <c r="T24" s="142">
        <v>0</v>
      </c>
      <c r="U24" s="146">
        <f t="shared" si="6"/>
        <v>0</v>
      </c>
      <c r="V24" s="142">
        <v>0</v>
      </c>
      <c r="W24" s="142">
        <v>0</v>
      </c>
      <c r="X24" s="142">
        <v>0</v>
      </c>
      <c r="Y24" s="146">
        <f t="shared" si="7"/>
        <v>0</v>
      </c>
      <c r="Z24" s="142">
        <v>0</v>
      </c>
      <c r="AA24" s="142">
        <v>0</v>
      </c>
      <c r="AB24" s="142">
        <v>0</v>
      </c>
      <c r="AC24" s="146">
        <f t="shared" si="9"/>
        <v>0</v>
      </c>
      <c r="AD24" s="135" t="str">
        <f>+IFERROR(IF(#REF!="Porcentaje",IF(AND(COUNT(L24:N24)&gt;=0,COUNT(R24:T24)=0,COUNT(V24:X24)=0,COUNT(Z24:AB24)=0),O24,IF(AND(COUNT(L24:N24)&gt;=1,COUNT(R24:T24)&gt;=1,COUNT(V24:X24)=0,COUNT(Z24:AB24)=0),U24,IF(AND(COUNT(L24:N24)&gt;=1,COUNT(R24:T24)&gt;=1,COUNT(V24:X24)&gt;=1,COUNT(Z24:AB24)=0),Y24,IF(AND(COUNT(L24:N24)&gt;=1,COUNT(R24:T24)&gt;=1,COUNT(V24:X24)&gt;=1,COUNT(Z24:AB24)&gt;=1),AC24,"-")))),SUM(O24,U24,Y24,AC24)),"-")</f>
        <v>-</v>
      </c>
    </row>
    <row r="25" spans="1:30" ht="90" customHeight="1" thickBot="1" x14ac:dyDescent="0.3">
      <c r="A25" s="240"/>
      <c r="B25" s="139" t="s">
        <v>375</v>
      </c>
      <c r="C25" s="36" t="s">
        <v>376</v>
      </c>
      <c r="D25" s="36" t="s">
        <v>9</v>
      </c>
      <c r="E25" s="144">
        <f t="shared" si="0"/>
        <v>0</v>
      </c>
      <c r="F25" s="70" t="s">
        <v>10</v>
      </c>
      <c r="G25" s="145">
        <f t="shared" si="1"/>
        <v>0</v>
      </c>
      <c r="H25" s="145">
        <f t="shared" si="2"/>
        <v>0</v>
      </c>
      <c r="I25" s="145">
        <f t="shared" si="3"/>
        <v>0</v>
      </c>
      <c r="J25" s="145">
        <f t="shared" si="4"/>
        <v>0</v>
      </c>
      <c r="K25" s="40" t="s">
        <v>578</v>
      </c>
      <c r="L25" s="142">
        <v>0</v>
      </c>
      <c r="M25" s="142">
        <v>0</v>
      </c>
      <c r="N25" s="142">
        <v>0</v>
      </c>
      <c r="O25" s="146">
        <f>'[1]P&amp;D '!W30</f>
        <v>0</v>
      </c>
      <c r="P25" s="40" t="s">
        <v>557</v>
      </c>
      <c r="Q25" s="143" t="e">
        <f t="shared" si="5"/>
        <v>#DIV/0!</v>
      </c>
      <c r="R25" s="142">
        <v>0</v>
      </c>
      <c r="S25" s="142">
        <v>0</v>
      </c>
      <c r="T25" s="142">
        <v>0</v>
      </c>
      <c r="U25" s="146">
        <f t="shared" si="6"/>
        <v>0</v>
      </c>
      <c r="V25" s="142">
        <v>0</v>
      </c>
      <c r="W25" s="142">
        <v>0</v>
      </c>
      <c r="X25" s="142">
        <v>0</v>
      </c>
      <c r="Y25" s="146">
        <f t="shared" si="7"/>
        <v>0</v>
      </c>
      <c r="Z25" s="142">
        <v>0</v>
      </c>
      <c r="AA25" s="142">
        <v>0</v>
      </c>
      <c r="AB25" s="142">
        <v>0</v>
      </c>
      <c r="AC25" s="146">
        <f t="shared" si="9"/>
        <v>0</v>
      </c>
      <c r="AD25" s="135" t="str">
        <f>+IFERROR(IF(#REF!="Porcentaje",IF(AND(COUNT(L25:N25)&gt;=0,COUNT(R25:T25)=0,COUNT(V25:X25)=0,COUNT(Z25:AB25)=0),O25,IF(AND(COUNT(L25:N25)&gt;=1,COUNT(R25:T25)&gt;=1,COUNT(V25:X25)=0,COUNT(Z25:AB25)=0),U25,IF(AND(COUNT(L25:N25)&gt;=1,COUNT(R25:T25)&gt;=1,COUNT(V25:X25)&gt;=1,COUNT(Z25:AB25)=0),Y25,IF(AND(COUNT(L25:N25)&gt;=1,COUNT(R25:T25)&gt;=1,COUNT(V25:X25)&gt;=1,COUNT(Z25:AB25)&gt;=1),AC25,"-")))),SUM(O25,U25,Y25,AC25)),"-")</f>
        <v>-</v>
      </c>
    </row>
    <row r="26" spans="1:30" ht="90" customHeight="1" thickBot="1" x14ac:dyDescent="0.3">
      <c r="A26" s="240"/>
      <c r="B26" s="147" t="s">
        <v>377</v>
      </c>
      <c r="C26" s="36" t="s">
        <v>378</v>
      </c>
      <c r="D26" s="36" t="s">
        <v>9</v>
      </c>
      <c r="E26" s="144">
        <f t="shared" si="0"/>
        <v>0</v>
      </c>
      <c r="F26" s="70" t="s">
        <v>10</v>
      </c>
      <c r="G26" s="145">
        <f t="shared" si="1"/>
        <v>0</v>
      </c>
      <c r="H26" s="145">
        <f t="shared" si="2"/>
        <v>0</v>
      </c>
      <c r="I26" s="145">
        <f t="shared" si="3"/>
        <v>0</v>
      </c>
      <c r="J26" s="145">
        <f t="shared" si="4"/>
        <v>0</v>
      </c>
      <c r="K26" s="40" t="s">
        <v>579</v>
      </c>
      <c r="L26" s="142">
        <v>0</v>
      </c>
      <c r="M26" s="142">
        <v>1</v>
      </c>
      <c r="N26" s="142">
        <v>0</v>
      </c>
      <c r="O26" s="146">
        <f>'[1]P&amp;D '!W31</f>
        <v>1</v>
      </c>
      <c r="P26" s="148" t="s">
        <v>558</v>
      </c>
      <c r="Q26" s="143" t="e">
        <f t="shared" si="5"/>
        <v>#DIV/0!</v>
      </c>
      <c r="R26" s="142">
        <v>0</v>
      </c>
      <c r="S26" s="142">
        <v>0</v>
      </c>
      <c r="T26" s="142">
        <v>0</v>
      </c>
      <c r="U26" s="146">
        <f t="shared" si="6"/>
        <v>0</v>
      </c>
      <c r="V26" s="142">
        <v>0</v>
      </c>
      <c r="W26" s="142">
        <v>0</v>
      </c>
      <c r="X26" s="142">
        <v>0</v>
      </c>
      <c r="Y26" s="146">
        <f t="shared" si="7"/>
        <v>0</v>
      </c>
      <c r="Z26" s="142">
        <v>0</v>
      </c>
      <c r="AA26" s="142">
        <v>0</v>
      </c>
      <c r="AB26" s="142">
        <v>0</v>
      </c>
      <c r="AC26" s="146">
        <f t="shared" si="9"/>
        <v>0</v>
      </c>
      <c r="AD26" s="135" t="str">
        <f>+IFERROR(IF(#REF!="Porcentaje",IF(AND(COUNT(L26:N26)&gt;=0,COUNT(R26:T26)=0,COUNT(V26:X26)=0,COUNT(Z26:AB26)=0),O26,IF(AND(COUNT(L26:N26)&gt;=1,COUNT(R26:T26)&gt;=1,COUNT(V26:X26)=0,COUNT(Z26:AB26)=0),U26,IF(AND(COUNT(L26:N26)&gt;=1,COUNT(R26:T26)&gt;=1,COUNT(V26:X26)&gt;=1,COUNT(Z26:AB26)=0),Y26,IF(AND(COUNT(L26:N26)&gt;=1,COUNT(R26:T26)&gt;=1,COUNT(V26:X26)&gt;=1,COUNT(Z26:AB26)&gt;=1),AC26,"-")))),SUM(O26,U26,Y26,AC26)),"-")</f>
        <v>-</v>
      </c>
    </row>
    <row r="27" spans="1:30" ht="90" customHeight="1" thickBot="1" x14ac:dyDescent="0.3">
      <c r="A27" s="240"/>
      <c r="B27" s="139" t="s">
        <v>379</v>
      </c>
      <c r="C27" s="36" t="s">
        <v>380</v>
      </c>
      <c r="D27" s="36" t="s">
        <v>9</v>
      </c>
      <c r="E27" s="144">
        <f t="shared" si="0"/>
        <v>0</v>
      </c>
      <c r="F27" s="70" t="s">
        <v>20</v>
      </c>
      <c r="G27" s="145">
        <f t="shared" si="1"/>
        <v>0</v>
      </c>
      <c r="H27" s="145">
        <f t="shared" si="2"/>
        <v>0</v>
      </c>
      <c r="I27" s="145">
        <f t="shared" si="3"/>
        <v>0</v>
      </c>
      <c r="J27" s="145">
        <f t="shared" si="4"/>
        <v>0</v>
      </c>
      <c r="K27" s="40" t="s">
        <v>580</v>
      </c>
      <c r="L27" s="142">
        <v>0</v>
      </c>
      <c r="M27" s="142">
        <v>0</v>
      </c>
      <c r="N27" s="142">
        <v>0</v>
      </c>
      <c r="O27" s="146">
        <f>'[1]P&amp;D '!W32</f>
        <v>0</v>
      </c>
      <c r="P27" s="40" t="s">
        <v>559</v>
      </c>
      <c r="Q27" s="143" t="e">
        <f t="shared" si="5"/>
        <v>#DIV/0!</v>
      </c>
      <c r="R27" s="142">
        <v>0</v>
      </c>
      <c r="S27" s="142">
        <v>0</v>
      </c>
      <c r="T27" s="142">
        <v>0</v>
      </c>
      <c r="U27" s="146">
        <f t="shared" si="6"/>
        <v>0</v>
      </c>
      <c r="V27" s="142">
        <v>0</v>
      </c>
      <c r="W27" s="142">
        <v>0</v>
      </c>
      <c r="X27" s="142">
        <v>0</v>
      </c>
      <c r="Y27" s="146">
        <f t="shared" si="7"/>
        <v>0</v>
      </c>
      <c r="Z27" s="142">
        <v>0</v>
      </c>
      <c r="AA27" s="142">
        <v>0</v>
      </c>
      <c r="AB27" s="142">
        <v>0</v>
      </c>
      <c r="AC27" s="146">
        <f t="shared" si="9"/>
        <v>0</v>
      </c>
      <c r="AD27" s="135" t="str">
        <f>+IFERROR(IF(#REF!="Porcentaje",IF(AND(COUNT(L27:N27)&gt;=0,COUNT(R27:T27)=0,COUNT(V27:X27)=0,COUNT(Z27:AB27)=0),O27,IF(AND(COUNT(L27:N27)&gt;=1,COUNT(R27:T27)&gt;=1,COUNT(V27:X27)=0,COUNT(Z27:AB27)=0),U27,IF(AND(COUNT(L27:N27)&gt;=1,COUNT(R27:T27)&gt;=1,COUNT(V27:X27)&gt;=1,COUNT(Z27:AB27)=0),Y27,IF(AND(COUNT(L27:N27)&gt;=1,COUNT(R27:T27)&gt;=1,COUNT(V27:X27)&gt;=1,COUNT(Z27:AB27)&gt;=1),AC27,"-")))),SUM(O27,U27,Y27,AC27)),"-")</f>
        <v>-</v>
      </c>
    </row>
    <row r="28" spans="1:30" ht="90" customHeight="1" thickBot="1" x14ac:dyDescent="0.3">
      <c r="A28" s="240"/>
      <c r="B28" s="139" t="s">
        <v>381</v>
      </c>
      <c r="C28" s="36" t="s">
        <v>382</v>
      </c>
      <c r="D28" s="36" t="s">
        <v>46</v>
      </c>
      <c r="E28" s="144">
        <f t="shared" si="0"/>
        <v>0</v>
      </c>
      <c r="F28" s="70" t="s">
        <v>20</v>
      </c>
      <c r="G28" s="144">
        <f t="shared" si="1"/>
        <v>0</v>
      </c>
      <c r="H28" s="144">
        <f t="shared" si="2"/>
        <v>0</v>
      </c>
      <c r="I28" s="144">
        <f t="shared" si="3"/>
        <v>0</v>
      </c>
      <c r="J28" s="144">
        <f t="shared" si="4"/>
        <v>0</v>
      </c>
      <c r="K28" s="40" t="s">
        <v>581</v>
      </c>
      <c r="L28" s="142">
        <v>0</v>
      </c>
      <c r="M28" s="142">
        <v>0</v>
      </c>
      <c r="N28" s="142">
        <v>0</v>
      </c>
      <c r="O28" s="149">
        <f>'[1]P&amp;D '!W33</f>
        <v>0</v>
      </c>
      <c r="P28" s="148" t="s">
        <v>560</v>
      </c>
      <c r="Q28" s="143" t="e">
        <f t="shared" si="5"/>
        <v>#DIV/0!</v>
      </c>
      <c r="R28" s="142">
        <v>0</v>
      </c>
      <c r="S28" s="142">
        <v>0</v>
      </c>
      <c r="T28" s="142">
        <v>0</v>
      </c>
      <c r="U28" s="149">
        <f t="shared" si="6"/>
        <v>0</v>
      </c>
      <c r="V28" s="142">
        <v>0</v>
      </c>
      <c r="W28" s="142">
        <v>0</v>
      </c>
      <c r="X28" s="142">
        <v>0</v>
      </c>
      <c r="Y28" s="146">
        <f t="shared" si="7"/>
        <v>0</v>
      </c>
      <c r="Z28" s="142">
        <v>0</v>
      </c>
      <c r="AA28" s="142">
        <v>0</v>
      </c>
      <c r="AB28" s="142">
        <v>0</v>
      </c>
      <c r="AC28" s="149">
        <f t="shared" si="9"/>
        <v>0</v>
      </c>
      <c r="AD28" s="136" t="str">
        <f>+IFERROR(IF(#REF!="Porcentaje",IF(AND(COUNT(L28:N28)&gt;=0,COUNT(R28:T28)=0,COUNT(V28:X28)=0,COUNT(Z28:AB28)=0),O28,IF(AND(COUNT(L28:N28)&gt;=1,COUNT(R28:T28)&gt;=1,COUNT(V28:X28)=0,COUNT(Z28:AB28)=0),U28,IF(AND(COUNT(L28:N28)&gt;=1,COUNT(R28:T28)&gt;=1,COUNT(V28:X28)&gt;=1,COUNT(Z28:AB28)=0),Y28,IF(AND(COUNT(L28:N28)&gt;=1,COUNT(R28:T28)&gt;=1,COUNT(V28:X28)&gt;=1,COUNT(Z28:AB28)&gt;=1),AC28,"-")))),SUM(O28,U28,Y28,AC28)),"-")</f>
        <v>-</v>
      </c>
    </row>
    <row r="29" spans="1:30" ht="90" customHeight="1" thickBot="1" x14ac:dyDescent="0.3">
      <c r="A29" s="237" t="s">
        <v>383</v>
      </c>
      <c r="B29" s="139" t="s">
        <v>384</v>
      </c>
      <c r="C29" s="36" t="s">
        <v>385</v>
      </c>
      <c r="D29" s="36" t="s">
        <v>9</v>
      </c>
      <c r="E29" s="144">
        <f t="shared" si="0"/>
        <v>0</v>
      </c>
      <c r="F29" s="70" t="s">
        <v>10</v>
      </c>
      <c r="G29" s="145">
        <f t="shared" si="1"/>
        <v>0</v>
      </c>
      <c r="H29" s="145">
        <v>1</v>
      </c>
      <c r="I29" s="145">
        <f t="shared" si="3"/>
        <v>0</v>
      </c>
      <c r="J29" s="145">
        <v>1</v>
      </c>
      <c r="K29" s="27" t="s">
        <v>582</v>
      </c>
      <c r="L29" s="51">
        <v>0</v>
      </c>
      <c r="M29" s="51">
        <v>0</v>
      </c>
      <c r="N29" s="51">
        <v>1</v>
      </c>
      <c r="O29" s="146">
        <f>'[1]P&amp;D '!W34</f>
        <v>1</v>
      </c>
      <c r="P29" s="40" t="s">
        <v>561</v>
      </c>
      <c r="Q29" s="143" t="e">
        <f t="shared" si="5"/>
        <v>#DIV/0!</v>
      </c>
      <c r="R29" s="142">
        <v>0</v>
      </c>
      <c r="S29" s="142">
        <v>0</v>
      </c>
      <c r="T29" s="142">
        <v>0</v>
      </c>
      <c r="U29" s="52">
        <f t="shared" si="6"/>
        <v>0</v>
      </c>
      <c r="V29" s="142">
        <v>0</v>
      </c>
      <c r="W29" s="142">
        <v>0</v>
      </c>
      <c r="X29" s="142">
        <v>0</v>
      </c>
      <c r="Y29" s="52">
        <f t="shared" si="7"/>
        <v>0</v>
      </c>
      <c r="Z29" s="142">
        <v>0</v>
      </c>
      <c r="AA29" s="142">
        <v>0</v>
      </c>
      <c r="AB29" s="142">
        <v>0</v>
      </c>
      <c r="AC29" s="52">
        <f t="shared" si="9"/>
        <v>0</v>
      </c>
      <c r="AD29" s="137" t="str">
        <f>+IFERROR(IF(#REF!="Porcentaje",IF(AND(COUNT(L29:N29)&gt;=0,COUNT(R29:T29)=0,COUNT(V29:X29)=0,COUNT(Z29:AB29)=0),O29,IF(AND(COUNT(L29:N29)&gt;=1,COUNT(R29:T29)&gt;=1,COUNT(V29:X29)=0,COUNT(Z29:AB29)=0),U29,IF(AND(COUNT(L29:N29)&gt;=1,COUNT(R29:T29)&gt;=1,COUNT(V29:X29)&gt;=1,COUNT(Z29:AB29)=0),Y29,IF(AND(COUNT(L29:N29)&gt;=1,COUNT(R29:T29)&gt;=1,COUNT(V29:X29)&gt;=1,COUNT(Z29:AB29)&gt;=1),AC29,"-")))),SUM(O29,U29,Y29,AC29)),"-")</f>
        <v>-</v>
      </c>
    </row>
    <row r="30" spans="1:30" ht="90" customHeight="1" thickBot="1" x14ac:dyDescent="0.3">
      <c r="A30" s="237"/>
      <c r="B30" s="139" t="s">
        <v>386</v>
      </c>
      <c r="C30" s="36" t="s">
        <v>387</v>
      </c>
      <c r="D30" s="36" t="s">
        <v>9</v>
      </c>
      <c r="E30" s="144">
        <v>19</v>
      </c>
      <c r="F30" s="70" t="s">
        <v>20</v>
      </c>
      <c r="G30" s="145">
        <v>4</v>
      </c>
      <c r="H30" s="145">
        <v>4</v>
      </c>
      <c r="I30" s="145">
        <f t="shared" si="3"/>
        <v>0</v>
      </c>
      <c r="J30" s="145">
        <v>8</v>
      </c>
      <c r="K30" s="150" t="s">
        <v>583</v>
      </c>
      <c r="L30" s="51">
        <v>1</v>
      </c>
      <c r="M30" s="51">
        <v>1</v>
      </c>
      <c r="N30" s="51">
        <v>1</v>
      </c>
      <c r="O30" s="146">
        <f>'[1]P&amp;D '!W35</f>
        <v>4</v>
      </c>
      <c r="P30" s="40" t="s">
        <v>562</v>
      </c>
      <c r="Q30" s="143">
        <f t="shared" si="5"/>
        <v>1</v>
      </c>
      <c r="R30" s="142">
        <v>0</v>
      </c>
      <c r="S30" s="142">
        <v>0</v>
      </c>
      <c r="T30" s="142">
        <v>0</v>
      </c>
      <c r="U30" s="52">
        <f t="shared" si="6"/>
        <v>0</v>
      </c>
      <c r="V30" s="142">
        <v>0</v>
      </c>
      <c r="W30" s="142">
        <v>0</v>
      </c>
      <c r="X30" s="142">
        <v>0</v>
      </c>
      <c r="Y30" s="52">
        <f t="shared" si="7"/>
        <v>0</v>
      </c>
      <c r="Z30" s="142">
        <v>0</v>
      </c>
      <c r="AA30" s="142">
        <v>0</v>
      </c>
      <c r="AB30" s="142">
        <v>0</v>
      </c>
      <c r="AC30" s="52">
        <f t="shared" si="9"/>
        <v>0</v>
      </c>
      <c r="AD30" s="137" t="str">
        <f>+IFERROR(IF(#REF!="Porcentaje",IF(AND(COUNT(L30:N30)&gt;=0,COUNT(R30:T30)=0,COUNT(V30:X30)=0,COUNT(Z30:AB30)=0),O30,IF(AND(COUNT(L30:N30)&gt;=1,COUNT(R30:T30)&gt;=1,COUNT(V30:X30)=0,COUNT(Z30:AB30)=0),U30,IF(AND(COUNT(L30:N30)&gt;=1,COUNT(R30:T30)&gt;=1,COUNT(V30:X30)&gt;=1,COUNT(Z30:AB30)=0),Y30,IF(AND(COUNT(L30:N30)&gt;=1,COUNT(R30:T30)&gt;=1,COUNT(V30:X30)&gt;=1,COUNT(Z30:AB30)&gt;=1),AC30,"-")))),SUM(O30,U30,Y30,AC30)),"-")</f>
        <v>-</v>
      </c>
    </row>
    <row r="31" spans="1:30" ht="90" customHeight="1" thickBot="1" x14ac:dyDescent="0.3">
      <c r="A31" s="237"/>
      <c r="B31" s="139" t="s">
        <v>388</v>
      </c>
      <c r="C31" s="36" t="s">
        <v>289</v>
      </c>
      <c r="D31" s="36" t="s">
        <v>9</v>
      </c>
      <c r="E31" s="144">
        <f>+AM31</f>
        <v>0</v>
      </c>
      <c r="F31" s="70" t="s">
        <v>10</v>
      </c>
      <c r="G31" s="145">
        <f>+Y31</f>
        <v>0</v>
      </c>
      <c r="H31" s="145">
        <f>+AC31</f>
        <v>0</v>
      </c>
      <c r="I31" s="145">
        <f t="shared" si="3"/>
        <v>0</v>
      </c>
      <c r="J31" s="145">
        <f>+AK31</f>
        <v>0</v>
      </c>
      <c r="K31" s="27" t="s">
        <v>584</v>
      </c>
      <c r="L31" s="51">
        <v>1</v>
      </c>
      <c r="M31" s="51">
        <v>0</v>
      </c>
      <c r="N31" s="51">
        <v>0</v>
      </c>
      <c r="O31" s="146">
        <f>'[1]P&amp;D '!W36</f>
        <v>1</v>
      </c>
      <c r="P31" s="40" t="s">
        <v>563</v>
      </c>
      <c r="Q31" s="143" t="e">
        <f t="shared" si="5"/>
        <v>#DIV/0!</v>
      </c>
      <c r="R31" s="142">
        <v>0</v>
      </c>
      <c r="S31" s="142">
        <v>0</v>
      </c>
      <c r="T31" s="142">
        <v>0</v>
      </c>
      <c r="U31" s="52">
        <f t="shared" si="6"/>
        <v>0</v>
      </c>
      <c r="V31" s="142">
        <v>0</v>
      </c>
      <c r="W31" s="142">
        <v>0</v>
      </c>
      <c r="X31" s="142">
        <v>0</v>
      </c>
      <c r="Y31" s="52">
        <f t="shared" si="7"/>
        <v>0</v>
      </c>
      <c r="Z31" s="142">
        <v>0</v>
      </c>
      <c r="AA31" s="142">
        <v>0</v>
      </c>
      <c r="AB31" s="142">
        <v>0</v>
      </c>
      <c r="AC31" s="52">
        <f t="shared" si="9"/>
        <v>0</v>
      </c>
      <c r="AD31" s="137" t="str">
        <f>+IFERROR(IF(#REF!="Porcentaje",IF(AND(COUNT(L31:N31)&gt;=0,COUNT(R31:T31)=0,COUNT(V31:X31)=0,COUNT(Z31:AB31)=0),O31,IF(AND(COUNT(L31:N31)&gt;=1,COUNT(R31:T31)&gt;=1,COUNT(V31:X31)=0,COUNT(Z31:AB31)=0),U31,IF(AND(COUNT(L31:N31)&gt;=1,COUNT(R31:T31)&gt;=1,COUNT(V31:X31)&gt;=1,COUNT(Z31:AB31)=0),Y31,IF(AND(COUNT(L31:N31)&gt;=1,COUNT(R31:T31)&gt;=1,COUNT(V31:X31)&gt;=1,COUNT(Z31:AB31)&gt;=1),AC31,"-")))),SUM(O31,U31,Y31,AC31)),"-")</f>
        <v>-</v>
      </c>
    </row>
    <row r="32" spans="1:30" hidden="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row>
    <row r="33" spans="1:3" hidden="1" x14ac:dyDescent="0.25"/>
    <row r="34" spans="1:3" ht="18.75" hidden="1" x14ac:dyDescent="0.25">
      <c r="A34" s="12" t="s">
        <v>324</v>
      </c>
      <c r="B34" s="12" t="s">
        <v>326</v>
      </c>
      <c r="C34" s="12" t="s">
        <v>327</v>
      </c>
    </row>
    <row r="35" spans="1:3" ht="31.5" hidden="1" x14ac:dyDescent="0.25">
      <c r="A35" s="13" t="s">
        <v>395</v>
      </c>
      <c r="B35" s="13" t="s">
        <v>346</v>
      </c>
      <c r="C35" s="10" t="e">
        <f>+SUM(Q11:Q14)/4</f>
        <v>#DIV/0!</v>
      </c>
    </row>
    <row r="36" spans="1:3" ht="63" hidden="1" x14ac:dyDescent="0.25">
      <c r="A36" s="14" t="s">
        <v>395</v>
      </c>
      <c r="B36" s="14" t="s">
        <v>355</v>
      </c>
      <c r="C36" s="11" t="e">
        <f>+SUM(Q15:Q19)/5</f>
        <v>#DIV/0!</v>
      </c>
    </row>
    <row r="37" spans="1:3" ht="63" hidden="1" x14ac:dyDescent="0.25">
      <c r="A37" s="13" t="s">
        <v>395</v>
      </c>
      <c r="B37" s="13" t="s">
        <v>355</v>
      </c>
      <c r="C37" s="10" t="e">
        <f>+SUM(Q20:Q21)/2</f>
        <v>#DIV/0!</v>
      </c>
    </row>
    <row r="38" spans="1:3" ht="126" hidden="1" x14ac:dyDescent="0.25">
      <c r="A38" s="14" t="s">
        <v>395</v>
      </c>
      <c r="B38" s="14" t="s">
        <v>370</v>
      </c>
      <c r="C38" s="11" t="e">
        <f>+SUM(Q22:Q28)/7</f>
        <v>#DIV/0!</v>
      </c>
    </row>
    <row r="39" spans="1:3" ht="78.75" hidden="1" x14ac:dyDescent="0.25">
      <c r="A39" s="13" t="s">
        <v>395</v>
      </c>
      <c r="B39" s="13" t="s">
        <v>383</v>
      </c>
      <c r="C39" s="10">
        <f>+Q30</f>
        <v>1</v>
      </c>
    </row>
    <row r="40" spans="1:3" ht="19.5" hidden="1" thickBot="1" x14ac:dyDescent="0.3">
      <c r="A40" s="207" t="s">
        <v>328</v>
      </c>
      <c r="B40" s="207"/>
      <c r="C40" s="15">
        <f>+C39</f>
        <v>1</v>
      </c>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mergeCells count="26">
    <mergeCell ref="P9:P10"/>
    <mergeCell ref="K9:K10"/>
    <mergeCell ref="A1:AA1"/>
    <mergeCell ref="A2:F2"/>
    <mergeCell ref="G2:W2"/>
    <mergeCell ref="X2:AA2"/>
    <mergeCell ref="A3:AA3"/>
    <mergeCell ref="A4:AA4"/>
    <mergeCell ref="A5:AA6"/>
    <mergeCell ref="A7:AA8"/>
    <mergeCell ref="AD9:AD10"/>
    <mergeCell ref="Q9:Q10"/>
    <mergeCell ref="A40:B40"/>
    <mergeCell ref="A29:A31"/>
    <mergeCell ref="G9:J9"/>
    <mergeCell ref="R9:U9"/>
    <mergeCell ref="V9:Y9"/>
    <mergeCell ref="Z9:AC9"/>
    <mergeCell ref="A9:A10"/>
    <mergeCell ref="B9:F9"/>
    <mergeCell ref="A11:A14"/>
    <mergeCell ref="A15:A19"/>
    <mergeCell ref="A20:A21"/>
    <mergeCell ref="A22:A28"/>
    <mergeCell ref="B23:B24"/>
    <mergeCell ref="L9:O9"/>
  </mergeCells>
  <dataValidations count="2">
    <dataValidation type="list" allowBlank="1" showInputMessage="1" showErrorMessage="1" sqref="F11:F31" xr:uid="{BB278420-0037-4151-96DA-3E1BD821CFBA}">
      <formula1>"A,B,C"</formula1>
    </dataValidation>
    <dataValidation type="list" allowBlank="1" showInputMessage="1" showErrorMessage="1" sqref="D11:D31" xr:uid="{5AC5C2AA-2418-4428-AD6B-3705CAFC4424}">
      <formula1>"Unidad,Porcentaje,Monetario"</formula1>
    </dataValidation>
  </dataValidations>
  <pageMargins left="0.7" right="0.7" top="0.75" bottom="0.75" header="0.3" footer="0.3"/>
  <pageSetup scale="41" fitToHeight="0" orientation="landscape" r:id="rId1"/>
  <rowBreaks count="1" manualBreakCount="1">
    <brk id="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0CA0-3999-4819-8918-D85603AECF12}">
  <sheetPr codeName="Hoja10">
    <pageSetUpPr fitToPage="1"/>
  </sheetPr>
  <dimension ref="A1:AD21"/>
  <sheetViews>
    <sheetView view="pageBreakPreview" zoomScale="60" zoomScaleNormal="80" workbookViewId="0">
      <selection activeCell="B2" sqref="B2:G2"/>
    </sheetView>
  </sheetViews>
  <sheetFormatPr baseColWidth="10" defaultRowHeight="15" x14ac:dyDescent="0.25"/>
  <cols>
    <col min="1" max="1" width="12.7109375" bestFit="1" customWidth="1"/>
    <col min="2" max="2" width="20.5703125" bestFit="1" customWidth="1"/>
    <col min="3" max="3" width="17" customWidth="1"/>
    <col min="4" max="4" width="12.85546875" customWidth="1"/>
    <col min="6" max="9" width="10.85546875" bestFit="1" customWidth="1"/>
    <col min="11" max="11" width="40.7109375" customWidth="1"/>
    <col min="12" max="14" width="8.5703125" customWidth="1"/>
    <col min="15" max="15" width="13.28515625" bestFit="1" customWidth="1"/>
    <col min="16" max="16" width="20.7109375" customWidth="1"/>
    <col min="17" max="17" width="11.28515625" hidden="1" customWidth="1"/>
    <col min="18" max="20" width="6.42578125" hidden="1" customWidth="1"/>
    <col min="21" max="21" width="7.7109375" hidden="1" customWidth="1"/>
    <col min="22" max="22" width="6.42578125" hidden="1" customWidth="1"/>
    <col min="23" max="23" width="7" hidden="1" customWidth="1"/>
    <col min="24" max="24" width="11" hidden="1" customWidth="1"/>
    <col min="25" max="25" width="7.7109375" hidden="1" customWidth="1"/>
    <col min="26" max="26" width="8" hidden="1" customWidth="1"/>
    <col min="27" max="27" width="10.5703125" hidden="1" customWidth="1"/>
    <col min="28" max="28" width="10" hidden="1" customWidth="1"/>
    <col min="29" max="29" width="7.7109375" hidden="1" customWidth="1"/>
    <col min="30" max="30" width="10.570312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26"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585</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ht="15" customHeight="1"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customHeight="1"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customHeight="1" thickBot="1" x14ac:dyDescent="0.3">
      <c r="B9" s="243" t="s">
        <v>0</v>
      </c>
      <c r="C9" s="243" t="s">
        <v>1</v>
      </c>
      <c r="D9" s="243"/>
      <c r="E9" s="243"/>
      <c r="F9" s="244"/>
      <c r="G9" s="244"/>
      <c r="H9" s="244"/>
      <c r="I9" s="244"/>
      <c r="J9" s="243"/>
      <c r="K9" s="243" t="s">
        <v>413</v>
      </c>
      <c r="L9" s="241" t="s">
        <v>52</v>
      </c>
      <c r="M9" s="241"/>
      <c r="N9" s="241"/>
      <c r="O9" s="241"/>
      <c r="P9" s="243" t="s">
        <v>422</v>
      </c>
      <c r="Q9" s="246" t="s">
        <v>322</v>
      </c>
      <c r="R9" s="241" t="s">
        <v>53</v>
      </c>
      <c r="S9" s="241"/>
      <c r="T9" s="241"/>
      <c r="U9" s="241"/>
      <c r="V9" s="241" t="s">
        <v>54</v>
      </c>
      <c r="W9" s="241"/>
      <c r="X9" s="241"/>
      <c r="Y9" s="241"/>
      <c r="Z9" s="241" t="s">
        <v>55</v>
      </c>
      <c r="AA9" s="241"/>
      <c r="AB9" s="241"/>
      <c r="AC9" s="241"/>
      <c r="AD9" s="242" t="s">
        <v>271</v>
      </c>
    </row>
    <row r="10" spans="2:30" ht="26.25" thickBot="1" x14ac:dyDescent="0.3">
      <c r="B10" s="243"/>
      <c r="C10" s="118" t="s">
        <v>2</v>
      </c>
      <c r="D10" s="118" t="s">
        <v>3</v>
      </c>
      <c r="E10" s="118" t="s">
        <v>4</v>
      </c>
      <c r="F10" s="117" t="s">
        <v>316</v>
      </c>
      <c r="G10" s="117" t="s">
        <v>317</v>
      </c>
      <c r="H10" s="117" t="s">
        <v>318</v>
      </c>
      <c r="I10" s="117" t="s">
        <v>319</v>
      </c>
      <c r="J10" s="118" t="s">
        <v>5</v>
      </c>
      <c r="K10" s="243"/>
      <c r="L10" s="119" t="s">
        <v>56</v>
      </c>
      <c r="M10" s="119" t="s">
        <v>57</v>
      </c>
      <c r="N10" s="119" t="s">
        <v>58</v>
      </c>
      <c r="O10" s="117" t="s">
        <v>59</v>
      </c>
      <c r="P10" s="243"/>
      <c r="Q10" s="246"/>
      <c r="R10" s="119" t="s">
        <v>60</v>
      </c>
      <c r="S10" s="119" t="s">
        <v>61</v>
      </c>
      <c r="T10" s="119" t="s">
        <v>62</v>
      </c>
      <c r="U10" s="117" t="s">
        <v>63</v>
      </c>
      <c r="V10" s="119" t="s">
        <v>64</v>
      </c>
      <c r="W10" s="119" t="s">
        <v>65</v>
      </c>
      <c r="X10" s="119" t="s">
        <v>66</v>
      </c>
      <c r="Y10" s="117" t="s">
        <v>67</v>
      </c>
      <c r="Z10" s="119" t="s">
        <v>68</v>
      </c>
      <c r="AA10" s="119" t="s">
        <v>69</v>
      </c>
      <c r="AB10" s="119" t="s">
        <v>70</v>
      </c>
      <c r="AC10" s="117" t="s">
        <v>71</v>
      </c>
      <c r="AD10" s="242"/>
    </row>
    <row r="11" spans="2:30" ht="99.95" customHeight="1" thickBot="1" x14ac:dyDescent="0.3">
      <c r="B11" s="245" t="s">
        <v>259</v>
      </c>
      <c r="C11" s="121" t="s">
        <v>260</v>
      </c>
      <c r="D11" s="122" t="s">
        <v>261</v>
      </c>
      <c r="E11" s="123" t="s">
        <v>46</v>
      </c>
      <c r="F11" s="124">
        <v>0.7</v>
      </c>
      <c r="G11" s="124">
        <v>0.7</v>
      </c>
      <c r="H11" s="124">
        <v>0.7</v>
      </c>
      <c r="I11" s="124">
        <v>0.7</v>
      </c>
      <c r="J11" s="125" t="s">
        <v>10</v>
      </c>
      <c r="K11" s="133" t="s">
        <v>538</v>
      </c>
      <c r="L11" s="126">
        <v>0.7</v>
      </c>
      <c r="M11" s="126">
        <v>0.7</v>
      </c>
      <c r="N11" s="126">
        <v>0.7</v>
      </c>
      <c r="O11" s="131">
        <v>0.7</v>
      </c>
      <c r="P11" s="120" t="s">
        <v>533</v>
      </c>
      <c r="Q11" s="127">
        <f>+O11/F11</f>
        <v>1</v>
      </c>
      <c r="R11" s="126">
        <v>0</v>
      </c>
      <c r="S11" s="126">
        <v>0</v>
      </c>
      <c r="T11" s="126">
        <v>0</v>
      </c>
      <c r="U11" s="127">
        <f>+IF($E11="Porcentaje",IF(AND(R11&lt;&gt;"",S11="",T11=""),R11,IF(AND(R11&lt;&gt;"",S11&lt;&gt;"",T11=""),S11,IF(AND(R11&lt;&gt;"",S11&lt;&gt;"",T11&lt;&gt;""),T11,0))),SUM(R11:T11))</f>
        <v>0</v>
      </c>
      <c r="V11" s="126">
        <v>0</v>
      </c>
      <c r="W11" s="126">
        <v>0</v>
      </c>
      <c r="X11" s="126">
        <v>0</v>
      </c>
      <c r="Y11" s="127">
        <f>+IF($E11="Porcentaje",IF(AND(V11&lt;&gt;"",W11="",X11=""),V11,IF(AND(V11&lt;&gt;"",W11&lt;&gt;"",X11=""),W11,IF(AND(V11&lt;&gt;"",W11&lt;&gt;"",X11&lt;&gt;""),X11,0))),SUM(V11:X11))</f>
        <v>0</v>
      </c>
      <c r="Z11" s="126">
        <v>0</v>
      </c>
      <c r="AA11" s="126">
        <v>0</v>
      </c>
      <c r="AB11" s="126">
        <v>0</v>
      </c>
      <c r="AC11" s="127">
        <f>+IF($E11="Porcentaje",IF(AND(Z11&lt;&gt;"",AA11="",AB11=""),Z11,IF(AND(Z11&lt;&gt;"",AA11&lt;&gt;"",AB11=""),AA11,IF(AND(Z11&lt;&gt;"",AA11&lt;&gt;"",AB11&lt;&gt;""),AB11,0))),SUM(Z11:AB11))</f>
        <v>0</v>
      </c>
      <c r="AD11" s="115" t="str">
        <f>+IFERROR(IF(#REF!="Porcentaje",IF(AND(COUNT(L11:N11)&gt;=0,COUNT(R11:T11)=0,COUNT(V11:X11)=0,COUNT(Z11:AB11)=0),O11,IF(AND(COUNT(L11:N11)&gt;=1,COUNT(R11:T11)&gt;=1,COUNT(V11:X11)=0,COUNT(Z11:AB11)=0),U11,IF(AND(COUNT(L11:N11)&gt;=1,COUNT(R11:T11)&gt;=1,COUNT(V11:X11)&gt;=1,COUNT(Z11:AB11)=0),Y11,IF(AND(COUNT(L11:N11)&gt;=1,COUNT(R11:T11)&gt;=1,COUNT(V11:X11)&gt;=1,COUNT(Z11:AB11)&gt;=1),AC11,"-")))),SUM(O11,U11,Y11,AC11)),"-")</f>
        <v>-</v>
      </c>
    </row>
    <row r="12" spans="2:30" ht="99.95" customHeight="1" thickBot="1" x14ac:dyDescent="0.3">
      <c r="B12" s="245"/>
      <c r="C12" s="121" t="s">
        <v>262</v>
      </c>
      <c r="D12" s="122" t="s">
        <v>263</v>
      </c>
      <c r="E12" s="123" t="s">
        <v>46</v>
      </c>
      <c r="F12" s="124">
        <v>1</v>
      </c>
      <c r="G12" s="124">
        <v>1</v>
      </c>
      <c r="H12" s="124">
        <v>1</v>
      </c>
      <c r="I12" s="124">
        <v>1</v>
      </c>
      <c r="J12" s="125" t="s">
        <v>10</v>
      </c>
      <c r="K12" s="133" t="s">
        <v>539</v>
      </c>
      <c r="L12" s="126">
        <v>1</v>
      </c>
      <c r="M12" s="126">
        <v>1</v>
      </c>
      <c r="N12" s="126">
        <v>1</v>
      </c>
      <c r="O12" s="131">
        <v>1</v>
      </c>
      <c r="P12" s="120" t="s">
        <v>534</v>
      </c>
      <c r="Q12" s="127">
        <f>+O12/F12</f>
        <v>1</v>
      </c>
      <c r="R12" s="126">
        <v>0</v>
      </c>
      <c r="S12" s="126">
        <v>0</v>
      </c>
      <c r="T12" s="126">
        <v>0</v>
      </c>
      <c r="U12" s="127">
        <f>+IF($E12="Porcentaje",IF(AND(R12&lt;&gt;"",S12="",T12=""),R12,IF(AND(R12&lt;&gt;"",S12&lt;&gt;"",T12=""),S12,IF(AND(R12&lt;&gt;"",S12&lt;&gt;"",T12&lt;&gt;""),T12,0))),SUM(R12:T12))</f>
        <v>0</v>
      </c>
      <c r="V12" s="126">
        <v>0</v>
      </c>
      <c r="W12" s="126">
        <v>0</v>
      </c>
      <c r="X12" s="126">
        <v>0</v>
      </c>
      <c r="Y12" s="127">
        <f>+IF($E12="Porcentaje",IF(AND(V12&lt;&gt;"",W12="",X12=""),V12,IF(AND(V12&lt;&gt;"",W12&lt;&gt;"",X12=""),W12,IF(AND(V12&lt;&gt;"",W12&lt;&gt;"",X12&lt;&gt;""),X12,0))),SUM(V12:X12))</f>
        <v>0</v>
      </c>
      <c r="Z12" s="126">
        <v>0</v>
      </c>
      <c r="AA12" s="126">
        <v>0</v>
      </c>
      <c r="AB12" s="126">
        <v>0</v>
      </c>
      <c r="AC12" s="127">
        <f>+IF($E12="Porcentaje",IF(AND(Z12&lt;&gt;"",AA12="",AB12=""),Z12,IF(AND(Z12&lt;&gt;"",AA12&lt;&gt;"",AB12=""),AA12,IF(AND(Z12&lt;&gt;"",AA12&lt;&gt;"",AB12&lt;&gt;""),AB12,0))),SUM(Z12:AB12))</f>
        <v>0</v>
      </c>
      <c r="AD12" s="115" t="str">
        <f>+IFERROR(IF(#REF!="Porcentaje",IF(AND(COUNT(L12:N12)&gt;=0,COUNT(R12:T12)=0,COUNT(V12:X12)=0,COUNT(Z12:AB12)=0),O12,IF(AND(COUNT(L12:N12)&gt;=1,COUNT(R12:T12)&gt;=1,COUNT(V12:X12)=0,COUNT(Z12:AB12)=0),U12,IF(AND(COUNT(L12:N12)&gt;=1,COUNT(R12:T12)&gt;=1,COUNT(V12:X12)&gt;=1,COUNT(Z12:AB12)=0),Y12,IF(AND(COUNT(L12:N12)&gt;=1,COUNT(R12:T12)&gt;=1,COUNT(V12:X12)&gt;=1,COUNT(Z12:AB12)&gt;=1),AC12,"-")))),SUM(O12,U12,Y12,AC12)),"-")</f>
        <v>-</v>
      </c>
    </row>
    <row r="13" spans="2:30" ht="99.95" customHeight="1" thickBot="1" x14ac:dyDescent="0.3">
      <c r="B13" s="245"/>
      <c r="C13" s="121" t="s">
        <v>264</v>
      </c>
      <c r="D13" s="122" t="s">
        <v>265</v>
      </c>
      <c r="E13" s="123" t="s">
        <v>9</v>
      </c>
      <c r="F13" s="128">
        <v>0</v>
      </c>
      <c r="G13" s="128">
        <v>0</v>
      </c>
      <c r="H13" s="128">
        <v>0</v>
      </c>
      <c r="I13" s="128">
        <v>1</v>
      </c>
      <c r="J13" s="129" t="s">
        <v>10</v>
      </c>
      <c r="K13" s="133" t="s">
        <v>540</v>
      </c>
      <c r="L13" s="126">
        <v>0</v>
      </c>
      <c r="M13" s="126">
        <v>0</v>
      </c>
      <c r="N13" s="126">
        <v>0</v>
      </c>
      <c r="O13" s="132">
        <v>0</v>
      </c>
      <c r="P13" s="120" t="s">
        <v>535</v>
      </c>
      <c r="Q13" s="127" t="e">
        <f>+O13/F13</f>
        <v>#DIV/0!</v>
      </c>
      <c r="R13" s="126">
        <v>0</v>
      </c>
      <c r="S13" s="126">
        <v>0</v>
      </c>
      <c r="T13" s="126">
        <v>0</v>
      </c>
      <c r="U13" s="130">
        <f>+IF($E13="Porcentaje",IF(AND(R13&lt;&gt;"",S13="",T13=""),R13,IF(AND(R13&lt;&gt;"",S13&lt;&gt;"",T13=""),S13,IF(AND(R13&lt;&gt;"",S13&lt;&gt;"",T13&lt;&gt;""),T13,0))),SUM(R13:T13))</f>
        <v>0</v>
      </c>
      <c r="V13" s="126">
        <v>0</v>
      </c>
      <c r="W13" s="126">
        <v>0</v>
      </c>
      <c r="X13" s="126">
        <v>0</v>
      </c>
      <c r="Y13" s="130">
        <f>+IF($E13="Porcentaje",IF(AND(V13&lt;&gt;"",W13="",X13=""),V13,IF(AND(V13&lt;&gt;"",W13&lt;&gt;"",X13=""),W13,IF(AND(V13&lt;&gt;"",W13&lt;&gt;"",X13&lt;&gt;""),X13,0))),SUM(V13:X13))</f>
        <v>0</v>
      </c>
      <c r="Z13" s="126">
        <v>0</v>
      </c>
      <c r="AA13" s="126">
        <v>0</v>
      </c>
      <c r="AB13" s="126">
        <v>0</v>
      </c>
      <c r="AC13" s="130">
        <f>+IF($E13="Porcentaje",IF(AND(Z13&lt;&gt;"",AA13="",AB13=""),Z13,IF(AND(Z13&lt;&gt;"",AA13&lt;&gt;"",AB13=""),AA13,IF(AND(Z13&lt;&gt;"",AA13&lt;&gt;"",AB13&lt;&gt;""),AB13,0))),SUM(Z13:AB13))</f>
        <v>0</v>
      </c>
      <c r="AD13" s="116" t="str">
        <f>+IFERROR(IF(#REF!="Porcentaje",IF(AND(COUNT(L13:N13)&gt;=0,COUNT(R13:T13)=0,COUNT(V13:X13)=0,COUNT(Z13:AB13)=0),O13,IF(AND(COUNT(L13:N13)&gt;=1,COUNT(R13:T13)&gt;=1,COUNT(V13:X13)=0,COUNT(Z13:AB13)=0),U13,IF(AND(COUNT(L13:N13)&gt;=1,COUNT(R13:T13)&gt;=1,COUNT(V13:X13)&gt;=1,COUNT(Z13:AB13)=0),Y13,IF(AND(COUNT(L13:N13)&gt;=1,COUNT(R13:T13)&gt;=1,COUNT(V13:X13)&gt;=1,COUNT(Z13:AB13)&gt;=1),AC13,"-")))),SUM(O13,U13,Y13,AC13)),"-")</f>
        <v>-</v>
      </c>
    </row>
    <row r="14" spans="2:30" ht="99.95" customHeight="1" thickBot="1" x14ac:dyDescent="0.3">
      <c r="B14" s="245"/>
      <c r="C14" s="122" t="s">
        <v>266</v>
      </c>
      <c r="D14" s="122" t="s">
        <v>267</v>
      </c>
      <c r="E14" s="123" t="s">
        <v>46</v>
      </c>
      <c r="F14" s="124">
        <v>1</v>
      </c>
      <c r="G14" s="124">
        <v>1</v>
      </c>
      <c r="H14" s="124">
        <v>1</v>
      </c>
      <c r="I14" s="124">
        <v>1</v>
      </c>
      <c r="J14" s="125" t="s">
        <v>10</v>
      </c>
      <c r="K14" s="133" t="s">
        <v>541</v>
      </c>
      <c r="L14" s="126">
        <v>1</v>
      </c>
      <c r="M14" s="126">
        <v>1</v>
      </c>
      <c r="N14" s="126">
        <v>1</v>
      </c>
      <c r="O14" s="131">
        <v>1</v>
      </c>
      <c r="P14" s="120" t="s">
        <v>536</v>
      </c>
      <c r="Q14" s="127">
        <f>+O14/F14</f>
        <v>1</v>
      </c>
      <c r="R14" s="126">
        <v>0</v>
      </c>
      <c r="S14" s="126">
        <v>0</v>
      </c>
      <c r="T14" s="126">
        <v>0</v>
      </c>
      <c r="U14" s="127">
        <f>+IF($E14="Porcentaje",IF(AND(R14&lt;&gt;"",S14="",T14=""),R14,IF(AND(R14&lt;&gt;"",S14&lt;&gt;"",T14=""),S14,IF(AND(R14&lt;&gt;"",S14&lt;&gt;"",T14&lt;&gt;""),T14,0))),SUM(R14:T14))</f>
        <v>0</v>
      </c>
      <c r="V14" s="126">
        <v>0</v>
      </c>
      <c r="W14" s="126">
        <v>0</v>
      </c>
      <c r="X14" s="126">
        <v>0</v>
      </c>
      <c r="Y14" s="127">
        <f>+IF($E14="Porcentaje",IF(AND(V14&lt;&gt;"",W14="",X14=""),V14,IF(AND(V14&lt;&gt;"",W14&lt;&gt;"",X14=""),W14,IF(AND(V14&lt;&gt;"",W14&lt;&gt;"",X14&lt;&gt;""),X14,0))),SUM(V14:X14))</f>
        <v>0</v>
      </c>
      <c r="Z14" s="126">
        <v>0</v>
      </c>
      <c r="AA14" s="126">
        <v>0</v>
      </c>
      <c r="AB14" s="126">
        <v>0</v>
      </c>
      <c r="AC14" s="127">
        <f>+IF($E14="Porcentaje",IF(AND(Z14&lt;&gt;"",AA14="",AB14=""),Z14,IF(AND(Z14&lt;&gt;"",AA14&lt;&gt;"",AB14=""),AA14,IF(AND(Z14&lt;&gt;"",AA14&lt;&gt;"",AB14&lt;&gt;""),AB14,0))),SUM(Z14:AB14))</f>
        <v>0</v>
      </c>
      <c r="AD14" s="115" t="str">
        <f>+IFERROR(IF(#REF!="Porcentaje",IF(AND(COUNT(L14:N14)&gt;=0,COUNT(R14:T14)=0,COUNT(V14:X14)=0,COUNT(Z14:AB14)=0),O14,IF(AND(COUNT(L14:N14)&gt;=1,COUNT(R14:T14)&gt;=1,COUNT(V14:X14)=0,COUNT(Z14:AB14)=0),U14,IF(AND(COUNT(L14:N14)&gt;=1,COUNT(R14:T14)&gt;=1,COUNT(V14:X14)&gt;=1,COUNT(Z14:AB14)=0),Y14,IF(AND(COUNT(L14:N14)&gt;=1,COUNT(R14:T14)&gt;=1,COUNT(V14:X14)&gt;=1,COUNT(Z14:AB14)&gt;=1),AC14,"-")))),SUM(O14,U14,Y14,AC14)),"-")</f>
        <v>-</v>
      </c>
    </row>
    <row r="15" spans="2:30" ht="99.95" customHeight="1" thickBot="1" x14ac:dyDescent="0.3">
      <c r="B15" s="120" t="s">
        <v>268</v>
      </c>
      <c r="C15" s="121" t="s">
        <v>269</v>
      </c>
      <c r="D15" s="122" t="s">
        <v>270</v>
      </c>
      <c r="E15" s="123" t="s">
        <v>46</v>
      </c>
      <c r="F15" s="124">
        <v>1</v>
      </c>
      <c r="G15" s="124">
        <v>1</v>
      </c>
      <c r="H15" s="124">
        <v>1</v>
      </c>
      <c r="I15" s="124">
        <v>1</v>
      </c>
      <c r="J15" s="125" t="s">
        <v>10</v>
      </c>
      <c r="K15" s="133" t="s">
        <v>542</v>
      </c>
      <c r="L15" s="126">
        <v>0</v>
      </c>
      <c r="M15" s="126">
        <v>0</v>
      </c>
      <c r="N15" s="126">
        <v>1</v>
      </c>
      <c r="O15" s="131">
        <v>1</v>
      </c>
      <c r="P15" s="120" t="s">
        <v>537</v>
      </c>
      <c r="Q15" s="127">
        <f>+O15/F15</f>
        <v>1</v>
      </c>
      <c r="R15" s="126">
        <v>0</v>
      </c>
      <c r="S15" s="126">
        <v>0</v>
      </c>
      <c r="T15" s="126">
        <v>0</v>
      </c>
      <c r="U15" s="127">
        <f>+IF($E15="Porcentaje",IF(AND(R15&lt;&gt;"",S15="",T15=""),R15,IF(AND(R15&lt;&gt;"",S15&lt;&gt;"",T15=""),S15,IF(AND(R15&lt;&gt;"",S15&lt;&gt;"",T15&lt;&gt;""),T15,0))),SUM(R15:T15))</f>
        <v>0</v>
      </c>
      <c r="V15" s="126">
        <v>0</v>
      </c>
      <c r="W15" s="126">
        <v>0</v>
      </c>
      <c r="X15" s="126">
        <v>0</v>
      </c>
      <c r="Y15" s="127">
        <f>+IF($E15="Porcentaje",IF(AND(V15&lt;&gt;"",W15="",X15=""),V15,IF(AND(V15&lt;&gt;"",W15&lt;&gt;"",X15=""),W15,IF(AND(V15&lt;&gt;"",W15&lt;&gt;"",X15&lt;&gt;""),X15,0))),SUM(V15:X15))</f>
        <v>0</v>
      </c>
      <c r="Z15" s="126">
        <v>0</v>
      </c>
      <c r="AA15" s="126">
        <v>0</v>
      </c>
      <c r="AB15" s="126">
        <v>0</v>
      </c>
      <c r="AC15" s="127">
        <f>+IF($E15="Porcentaje",IF(AND(Z15&lt;&gt;"",AA15="",AB15=""),Z15,IF(AND(Z15&lt;&gt;"",AA15&lt;&gt;"",AB15=""),AA15,IF(AND(Z15&lt;&gt;"",AA15&lt;&gt;"",AB15&lt;&gt;""),AB15,0))),SUM(Z15:AB15))</f>
        <v>0</v>
      </c>
      <c r="AD15" s="115" t="str">
        <f>+IFERROR(IF(#REF!="Porcentaje",IF(AND(COUNT(L15:N15)&gt;=0,COUNT(R15:T15)=0,COUNT(V15:X15)=0,COUNT(Z15:AB15)=0),O15,IF(AND(COUNT(L15:N15)&gt;=1,COUNT(R15:T15)&gt;=1,COUNT(V15:X15)=0,COUNT(Z15:AB15)=0),U15,IF(AND(COUNT(L15:N15)&gt;=1,COUNT(R15:T15)&gt;=1,COUNT(V15:X15)&gt;=1,COUNT(Z15:AB15)=0),Y15,IF(AND(COUNT(L15:N15)&gt;=1,COUNT(R15:T15)&gt;=1,COUNT(V15:X15)&gt;=1,COUNT(Z15:AB15)&gt;=1),AC15,"-")))),SUM(O15,U15,Y15,AC15)),"-")</f>
        <v>-</v>
      </c>
    </row>
    <row r="18" spans="1:3" ht="18.75" hidden="1" x14ac:dyDescent="0.25">
      <c r="A18" s="12" t="s">
        <v>324</v>
      </c>
      <c r="B18" s="12" t="s">
        <v>326</v>
      </c>
      <c r="C18" s="12" t="s">
        <v>327</v>
      </c>
    </row>
    <row r="19" spans="1:3" ht="47.25" hidden="1" x14ac:dyDescent="0.25">
      <c r="A19" s="13" t="s">
        <v>339</v>
      </c>
      <c r="B19" s="13" t="s">
        <v>259</v>
      </c>
      <c r="C19" s="10">
        <f>+SUM(Q11:Q12,Q14)/3</f>
        <v>1</v>
      </c>
    </row>
    <row r="20" spans="1:3" ht="31.5" hidden="1" x14ac:dyDescent="0.25">
      <c r="A20" s="14" t="s">
        <v>339</v>
      </c>
      <c r="B20" s="14" t="s">
        <v>268</v>
      </c>
      <c r="C20" s="11">
        <f>+Q15</f>
        <v>1</v>
      </c>
    </row>
    <row r="21" spans="1:3" ht="19.5" hidden="1" thickBot="1" x14ac:dyDescent="0.3">
      <c r="A21" s="207" t="s">
        <v>328</v>
      </c>
      <c r="B21" s="207"/>
      <c r="C21" s="15">
        <f>+SUM(C19:C20)/2</f>
        <v>1</v>
      </c>
    </row>
  </sheetData>
  <mergeCells count="20">
    <mergeCell ref="A21:B21"/>
    <mergeCell ref="Z9:AC9"/>
    <mergeCell ref="AD9:AD10"/>
    <mergeCell ref="B9:B10"/>
    <mergeCell ref="C9:J9"/>
    <mergeCell ref="B11:B14"/>
    <mergeCell ref="R9:U9"/>
    <mergeCell ref="V9:Y9"/>
    <mergeCell ref="Q9:Q10"/>
    <mergeCell ref="P9:P10"/>
    <mergeCell ref="L9:O9"/>
    <mergeCell ref="K9:K10"/>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J11:J15" xr:uid="{DD241F11-B3A8-436B-B061-E06A2B6DE545}">
      <formula1>"A,B,C"</formula1>
      <formula2>0</formula2>
    </dataValidation>
    <dataValidation type="list" allowBlank="1" showInputMessage="1" showErrorMessage="1" sqref="E11:E15" xr:uid="{9FF6B1AB-9D09-44B9-A166-B52A813AC9F7}">
      <formula1>"Unidad,Porcentaje,Monetario"</formula1>
      <formula2>0</formula2>
    </dataValidation>
  </dataValidations>
  <pageMargins left="0.7" right="0.7" top="0.75" bottom="0.75" header="0.3" footer="0.3"/>
  <pageSetup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C631-DA78-4523-8174-AAE3C3A2E700}">
  <sheetPr codeName="Hoja3">
    <pageSetUpPr fitToPage="1"/>
  </sheetPr>
  <dimension ref="A1:AD21"/>
  <sheetViews>
    <sheetView view="pageBreakPreview" zoomScale="60" zoomScaleNormal="70" workbookViewId="0">
      <selection activeCell="B2" sqref="B2:G2"/>
    </sheetView>
  </sheetViews>
  <sheetFormatPr baseColWidth="10" defaultRowHeight="15" x14ac:dyDescent="0.25"/>
  <cols>
    <col min="2" max="4" width="35.7109375" customWidth="1"/>
    <col min="5" max="5" width="14.140625" customWidth="1"/>
    <col min="6" max="6" width="11" customWidth="1"/>
    <col min="7" max="7" width="6.7109375" hidden="1" customWidth="1"/>
    <col min="8" max="8" width="7.42578125" hidden="1" customWidth="1"/>
    <col min="9" max="9" width="6.85546875" hidden="1" customWidth="1"/>
    <col min="10" max="10" width="14.85546875" customWidth="1"/>
    <col min="11" max="11" width="48" bestFit="1" customWidth="1"/>
    <col min="12" max="15" width="15.7109375" customWidth="1"/>
    <col min="16" max="16" width="25.7109375" bestFit="1" customWidth="1"/>
    <col min="17" max="17" width="8.5703125" hidden="1" customWidth="1"/>
    <col min="18" max="18" width="4.7109375" hidden="1" customWidth="1"/>
    <col min="19" max="19" width="5.42578125" hidden="1" customWidth="1"/>
    <col min="20" max="20" width="5" hidden="1" customWidth="1"/>
    <col min="21" max="21" width="7.28515625" hidden="1" customWidth="1"/>
    <col min="22" max="22" width="4.5703125" hidden="1" customWidth="1"/>
    <col min="23" max="23" width="6.42578125" hidden="1" customWidth="1"/>
    <col min="24" max="24" width="9.85546875" hidden="1" customWidth="1"/>
    <col min="25" max="26" width="7.28515625" hidden="1" customWidth="1"/>
    <col min="27" max="27" width="9.5703125" hidden="1" customWidth="1"/>
    <col min="28" max="28" width="8.7109375" hidden="1" customWidth="1"/>
    <col min="29" max="29" width="7.28515625" hidden="1" customWidth="1"/>
    <col min="30" max="30" width="9.7109375" hidden="1" customWidth="1"/>
  </cols>
  <sheetData>
    <row r="1" spans="2:30" ht="26.25" x14ac:dyDescent="0.25">
      <c r="B1" s="204" t="s">
        <v>396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1"/>
    </row>
    <row r="2" spans="2:30" ht="129.75" customHeight="1" x14ac:dyDescent="0.25">
      <c r="B2" s="205" t="s">
        <v>397</v>
      </c>
      <c r="C2" s="205"/>
      <c r="D2" s="205"/>
      <c r="E2" s="205"/>
      <c r="F2" s="205"/>
      <c r="G2" s="205"/>
      <c r="H2" s="205" t="s">
        <v>398</v>
      </c>
      <c r="I2" s="205"/>
      <c r="J2" s="205"/>
      <c r="K2" s="205"/>
      <c r="L2" s="205"/>
      <c r="M2" s="205"/>
      <c r="N2" s="205"/>
      <c r="O2" s="205"/>
      <c r="P2" s="205"/>
      <c r="Q2" s="205"/>
      <c r="R2" s="205"/>
      <c r="S2" s="205"/>
      <c r="T2" s="205"/>
      <c r="U2" s="205"/>
      <c r="V2" s="205"/>
      <c r="W2" s="205"/>
      <c r="X2" s="205"/>
      <c r="Y2" s="205" t="s">
        <v>399</v>
      </c>
      <c r="Z2" s="205"/>
      <c r="AA2" s="205"/>
      <c r="AB2" s="205"/>
      <c r="AC2" s="21"/>
    </row>
    <row r="3" spans="2:30" ht="26.25" x14ac:dyDescent="0.25">
      <c r="B3" s="206" t="s">
        <v>404</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1"/>
    </row>
    <row r="4" spans="2:30" ht="15.75" x14ac:dyDescent="0.25">
      <c r="B4" s="202" t="s">
        <v>406</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1"/>
    </row>
    <row r="5" spans="2:30" ht="15" customHeight="1" x14ac:dyDescent="0.25">
      <c r="B5" s="203" t="s">
        <v>401</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1"/>
    </row>
    <row r="6" spans="2:30" ht="15" customHeight="1" x14ac:dyDescent="0.25">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1"/>
    </row>
    <row r="7" spans="2:30" x14ac:dyDescent="0.25">
      <c r="B7" s="203" t="s">
        <v>402</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1"/>
    </row>
    <row r="8" spans="2:30" ht="15.75" thickBot="1" x14ac:dyDescent="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1"/>
    </row>
    <row r="9" spans="2:30" ht="15.75" customHeight="1" thickBot="1" x14ac:dyDescent="0.3">
      <c r="B9" s="210" t="s">
        <v>0</v>
      </c>
      <c r="C9" s="210" t="s">
        <v>1</v>
      </c>
      <c r="D9" s="210"/>
      <c r="E9" s="210"/>
      <c r="F9" s="211"/>
      <c r="G9" s="211"/>
      <c r="H9" s="211"/>
      <c r="I9" s="211"/>
      <c r="J9" s="210"/>
      <c r="K9" s="210" t="s">
        <v>413</v>
      </c>
      <c r="L9" s="208" t="s">
        <v>52</v>
      </c>
      <c r="M9" s="208"/>
      <c r="N9" s="208"/>
      <c r="O9" s="208"/>
      <c r="P9" s="210" t="s">
        <v>422</v>
      </c>
      <c r="Q9" s="33"/>
      <c r="R9" s="208" t="s">
        <v>53</v>
      </c>
      <c r="S9" s="208"/>
      <c r="T9" s="208"/>
      <c r="U9" s="208"/>
      <c r="V9" s="208" t="s">
        <v>54</v>
      </c>
      <c r="W9" s="208"/>
      <c r="X9" s="208"/>
      <c r="Y9" s="208"/>
      <c r="Z9" s="208" t="s">
        <v>55</v>
      </c>
      <c r="AA9" s="208"/>
      <c r="AB9" s="208"/>
      <c r="AC9" s="208"/>
      <c r="AD9" s="209" t="s">
        <v>184</v>
      </c>
    </row>
    <row r="10" spans="2:30" ht="39" thickBot="1" x14ac:dyDescent="0.3">
      <c r="B10" s="210"/>
      <c r="C10" s="22" t="s">
        <v>2</v>
      </c>
      <c r="D10" s="22" t="s">
        <v>3</v>
      </c>
      <c r="E10" s="22" t="s">
        <v>4</v>
      </c>
      <c r="F10" s="23" t="s">
        <v>316</v>
      </c>
      <c r="G10" s="23" t="s">
        <v>317</v>
      </c>
      <c r="H10" s="23" t="s">
        <v>318</v>
      </c>
      <c r="I10" s="23" t="s">
        <v>319</v>
      </c>
      <c r="J10" s="22" t="s">
        <v>5</v>
      </c>
      <c r="K10" s="210"/>
      <c r="L10" s="34" t="s">
        <v>56</v>
      </c>
      <c r="M10" s="34" t="s">
        <v>57</v>
      </c>
      <c r="N10" s="34" t="s">
        <v>58</v>
      </c>
      <c r="O10" s="23" t="s">
        <v>59</v>
      </c>
      <c r="P10" s="210"/>
      <c r="Q10" s="23" t="s">
        <v>320</v>
      </c>
      <c r="R10" s="34" t="s">
        <v>60</v>
      </c>
      <c r="S10" s="34" t="s">
        <v>61</v>
      </c>
      <c r="T10" s="34" t="s">
        <v>62</v>
      </c>
      <c r="U10" s="23" t="s">
        <v>63</v>
      </c>
      <c r="V10" s="34" t="s">
        <v>64</v>
      </c>
      <c r="W10" s="34" t="s">
        <v>65</v>
      </c>
      <c r="X10" s="34" t="s">
        <v>66</v>
      </c>
      <c r="Y10" s="23" t="s">
        <v>67</v>
      </c>
      <c r="Z10" s="34" t="s">
        <v>68</v>
      </c>
      <c r="AA10" s="34" t="s">
        <v>69</v>
      </c>
      <c r="AB10" s="34" t="s">
        <v>70</v>
      </c>
      <c r="AC10" s="23" t="s">
        <v>71</v>
      </c>
      <c r="AD10" s="209"/>
    </row>
    <row r="11" spans="2:30" ht="64.5" thickBot="1" x14ac:dyDescent="0.3">
      <c r="B11" s="27" t="s">
        <v>98</v>
      </c>
      <c r="C11" s="26" t="s">
        <v>99</v>
      </c>
      <c r="D11" s="26" t="s">
        <v>100</v>
      </c>
      <c r="E11" s="26" t="s">
        <v>9</v>
      </c>
      <c r="F11" s="42">
        <v>0</v>
      </c>
      <c r="G11" s="42">
        <v>1</v>
      </c>
      <c r="H11" s="42">
        <v>0</v>
      </c>
      <c r="I11" s="42">
        <v>1</v>
      </c>
      <c r="J11" s="29" t="s">
        <v>10</v>
      </c>
      <c r="K11" s="98" t="s">
        <v>443</v>
      </c>
      <c r="L11" s="43">
        <v>0</v>
      </c>
      <c r="M11" s="43">
        <v>0</v>
      </c>
      <c r="N11" s="43">
        <v>1</v>
      </c>
      <c r="O11" s="44">
        <f>+IF($E11="Porcentaje",IF(AND(J11&lt;&gt;"",L11="",M11=""),J11,IF(AND(J11&lt;&gt;"",L11&lt;&gt;"",M11=""),L11,IF(AND(J11&lt;&gt;"",L11&lt;&gt;"",M11&lt;&gt;""),M11,0))),SUM(J11:M11))</f>
        <v>0</v>
      </c>
      <c r="P11" s="99" t="s">
        <v>439</v>
      </c>
      <c r="Q11" s="45" t="e">
        <f>+P11/F11</f>
        <v>#VALUE!</v>
      </c>
      <c r="R11" s="43">
        <v>0</v>
      </c>
      <c r="S11" s="43">
        <v>0</v>
      </c>
      <c r="T11" s="43">
        <v>0</v>
      </c>
      <c r="U11" s="44">
        <f>+IF($E11="Porcentaje",IF(AND(R11&lt;&gt;"",S11="",T11=""),R11,IF(AND(R11&lt;&gt;"",S11&lt;&gt;"",T11=""),S11,IF(AND(R11&lt;&gt;"",S11&lt;&gt;"",T11&lt;&gt;""),T11,0))),SUM(R11:T11))</f>
        <v>0</v>
      </c>
      <c r="V11" s="43">
        <v>0</v>
      </c>
      <c r="W11" s="43">
        <v>0</v>
      </c>
      <c r="X11" s="43">
        <v>0</v>
      </c>
      <c r="Y11" s="44">
        <f>+IF($E11="Porcentaje",IF(AND(V11&lt;&gt;"",W11="",X11=""),V11,IF(AND(V11&lt;&gt;"",W11&lt;&gt;"",X11=""),W11,IF(AND(V11&lt;&gt;"",W11&lt;&gt;"",X11&lt;&gt;""),X11,0))),SUM(V11:X11))</f>
        <v>0</v>
      </c>
      <c r="Z11" s="43">
        <v>0</v>
      </c>
      <c r="AA11" s="43">
        <v>0</v>
      </c>
      <c r="AB11" s="43">
        <v>0</v>
      </c>
      <c r="AC11" s="44">
        <f>+IF($E11="Porcentaje",IF(AND(Z11&lt;&gt;"",AA11="",AB11=""),Z11,IF(AND(Z11&lt;&gt;"",AA11&lt;&gt;"",AB11=""),AA11,IF(AND(Z11&lt;&gt;"",AA11&lt;&gt;"",AB11&lt;&gt;""),AB11,0))),SUM(Z11:AB11))</f>
        <v>0</v>
      </c>
      <c r="AD11" s="41" t="str">
        <f>+IFERROR(IF(#REF!="Porcentaje",IF(AND(COUNT(L11:N11)&gt;=0,COUNT(R11:T11)=0,COUNT(V11:X11)=0,COUNT(Z11:AB11)=0),P11,IF(AND(COUNT(L11:N11)&gt;=1,COUNT(R11:T11)&gt;=1,COUNT(V11:X11)=0,COUNT(Z11:AB11)=0),U11,IF(AND(COUNT(L11:N11)&gt;=1,COUNT(R11:T11)&gt;=1,COUNT(V11:X11)&gt;=1,COUNT(Z11:AB11)=0),Y11,IF(AND(COUNT(L11:N11)&gt;=1,COUNT(R11:T11)&gt;=1,COUNT(V11:X11)&gt;=1,COUNT(Z11:AB11)&gt;=1),AC11,"-")))),SUM(P11,U11,Y11,AC11)),"-")</f>
        <v>-</v>
      </c>
    </row>
    <row r="12" spans="2:30" ht="77.25" thickBot="1" x14ac:dyDescent="0.3">
      <c r="B12" s="27" t="s">
        <v>101</v>
      </c>
      <c r="C12" s="26" t="s">
        <v>102</v>
      </c>
      <c r="D12" s="26" t="s">
        <v>103</v>
      </c>
      <c r="E12" s="26" t="s">
        <v>9</v>
      </c>
      <c r="F12" s="42">
        <v>3</v>
      </c>
      <c r="G12" s="42">
        <v>3</v>
      </c>
      <c r="H12" s="42">
        <v>3</v>
      </c>
      <c r="I12" s="42">
        <v>3</v>
      </c>
      <c r="J12" s="29" t="s">
        <v>20</v>
      </c>
      <c r="K12" s="98" t="s">
        <v>444</v>
      </c>
      <c r="L12" s="43">
        <v>1</v>
      </c>
      <c r="M12" s="43">
        <v>2</v>
      </c>
      <c r="N12" s="43">
        <v>1</v>
      </c>
      <c r="O12" s="44">
        <f>+IF($E12="Porcentaje",IF(AND(J12&lt;&gt;"",L12="",M12=""),J12,IF(AND(J12&lt;&gt;"",L12&lt;&gt;"",M12=""),L12,IF(AND(J12&lt;&gt;"",L12&lt;&gt;"",M12&lt;&gt;""),M12,0))),SUM(J12:M12))</f>
        <v>3</v>
      </c>
      <c r="P12" s="100" t="s">
        <v>440</v>
      </c>
      <c r="Q12" s="45" t="e">
        <f t="shared" ref="Q12:Q14" si="0">+P12/F12</f>
        <v>#VALUE!</v>
      </c>
      <c r="R12" s="43">
        <v>0</v>
      </c>
      <c r="S12" s="43">
        <v>0</v>
      </c>
      <c r="T12" s="43">
        <v>0</v>
      </c>
      <c r="U12" s="44">
        <f>+IF($E12="Porcentaje",IF(AND(R12&lt;&gt;"",S12="",T12=""),R12,IF(AND(R12&lt;&gt;"",S12&lt;&gt;"",T12=""),S12,IF(AND(R12&lt;&gt;"",S12&lt;&gt;"",T12&lt;&gt;""),T12,0))),SUM(R12:T12))</f>
        <v>0</v>
      </c>
      <c r="V12" s="43">
        <v>0</v>
      </c>
      <c r="W12" s="43">
        <v>0</v>
      </c>
      <c r="X12" s="43">
        <v>0</v>
      </c>
      <c r="Y12" s="44">
        <f>+IF($E12="Porcentaje",IF(AND(V12&lt;&gt;"",W12="",X12=""),V12,IF(AND(V12&lt;&gt;"",W12&lt;&gt;"",X12=""),W12,IF(AND(V12&lt;&gt;"",W12&lt;&gt;"",X12&lt;&gt;""),X12,0))),SUM(V12:X12))</f>
        <v>0</v>
      </c>
      <c r="Z12" s="43">
        <v>0</v>
      </c>
      <c r="AA12" s="43">
        <v>0</v>
      </c>
      <c r="AB12" s="43">
        <v>0</v>
      </c>
      <c r="AC12" s="44">
        <f>+IF($E12="Porcentaje",IF(AND(Z12&lt;&gt;"",AA12="",AB12=""),Z12,IF(AND(Z12&lt;&gt;"",AA12&lt;&gt;"",AB12=""),AA12,IF(AND(Z12&lt;&gt;"",AA12&lt;&gt;"",AB12&lt;&gt;""),AB12,0))),SUM(Z12:AB12))</f>
        <v>0</v>
      </c>
      <c r="AD12" s="41" t="str">
        <f>+IFERROR(IF(#REF!="Porcentaje",IF(AND(COUNT(L12:N12)&gt;=0,COUNT(R12:T12)=0,COUNT(V12:X12)=0,COUNT(Z12:AB12)=0),P12,IF(AND(COUNT(L12:N12)&gt;=1,COUNT(R12:T12)&gt;=1,COUNT(V12:X12)=0,COUNT(Z12:AB12)=0),U12,IF(AND(COUNT(L12:N12)&gt;=1,COUNT(R12:T12)&gt;=1,COUNT(V12:X12)&gt;=1,COUNT(Z12:AB12)=0),Y12,IF(AND(COUNT(L12:N12)&gt;=1,COUNT(R12:T12)&gt;=1,COUNT(V12:X12)&gt;=1,COUNT(Z12:AB12)&gt;=1),AC12,"-")))),SUM(P12,U12,Y12,AC12)),"-")</f>
        <v>-</v>
      </c>
    </row>
    <row r="13" spans="2:30" ht="64.5" thickBot="1" x14ac:dyDescent="0.3">
      <c r="B13" s="212" t="s">
        <v>104</v>
      </c>
      <c r="C13" s="26" t="s">
        <v>105</v>
      </c>
      <c r="D13" s="26" t="s">
        <v>106</v>
      </c>
      <c r="E13" s="26" t="s">
        <v>9</v>
      </c>
      <c r="F13" s="42">
        <v>12</v>
      </c>
      <c r="G13" s="42">
        <v>12</v>
      </c>
      <c r="H13" s="42">
        <v>12</v>
      </c>
      <c r="I13" s="42">
        <v>12</v>
      </c>
      <c r="J13" s="29" t="s">
        <v>10</v>
      </c>
      <c r="K13" s="98" t="s">
        <v>445</v>
      </c>
      <c r="L13" s="43">
        <v>4</v>
      </c>
      <c r="M13" s="43">
        <v>4</v>
      </c>
      <c r="N13" s="43">
        <v>4</v>
      </c>
      <c r="O13" s="44">
        <f>+IF($E13="Porcentaje",IF(AND(J13&lt;&gt;"",L13="",M13=""),J13,IF(AND(J13&lt;&gt;"",L13&lt;&gt;"",M13=""),L13,IF(AND(J13&lt;&gt;"",L13&lt;&gt;"",M13&lt;&gt;""),M13,0))),SUM(J13:M13))</f>
        <v>8</v>
      </c>
      <c r="P13" s="100" t="s">
        <v>441</v>
      </c>
      <c r="Q13" s="45" t="e">
        <f t="shared" si="0"/>
        <v>#VALUE!</v>
      </c>
      <c r="R13" s="43">
        <v>0</v>
      </c>
      <c r="S13" s="43">
        <v>0</v>
      </c>
      <c r="T13" s="43">
        <v>0</v>
      </c>
      <c r="U13" s="44">
        <f>+IF($E13="Porcentaje",IF(AND(R13&lt;&gt;"",S13="",T13=""),R13,IF(AND(R13&lt;&gt;"",S13&lt;&gt;"",T13=""),S13,IF(AND(R13&lt;&gt;"",S13&lt;&gt;"",T13&lt;&gt;""),T13,0))),SUM(R13:T13))</f>
        <v>0</v>
      </c>
      <c r="V13" s="43">
        <v>0</v>
      </c>
      <c r="W13" s="43">
        <v>0</v>
      </c>
      <c r="X13" s="43">
        <v>0</v>
      </c>
      <c r="Y13" s="44">
        <f>+IF($E13="Porcentaje",IF(AND(V13&lt;&gt;"",W13="",X13=""),V13,IF(AND(V13&lt;&gt;"",W13&lt;&gt;"",X13=""),W13,IF(AND(V13&lt;&gt;"",W13&lt;&gt;"",X13&lt;&gt;""),X13,0))),SUM(V13:X13))</f>
        <v>0</v>
      </c>
      <c r="Z13" s="43">
        <v>0</v>
      </c>
      <c r="AA13" s="43">
        <v>0</v>
      </c>
      <c r="AB13" s="43">
        <v>0</v>
      </c>
      <c r="AC13" s="44">
        <f>+IF($E13="Porcentaje",IF(AND(Z13&lt;&gt;"",AA13="",AB13=""),Z13,IF(AND(Z13&lt;&gt;"",AA13&lt;&gt;"",AB13=""),AA13,IF(AND(Z13&lt;&gt;"",AA13&lt;&gt;"",AB13&lt;&gt;""),AB13,0))),SUM(Z13:AB13))</f>
        <v>0</v>
      </c>
      <c r="AD13" s="41" t="str">
        <f>+IFERROR(IF(#REF!="Porcentaje",IF(AND(COUNT(L13:N13)&gt;=0,COUNT(R13:T13)=0,COUNT(V13:X13)=0,COUNT(Z13:AB13)=0),P13,IF(AND(COUNT(L13:N13)&gt;=1,COUNT(R13:T13)&gt;=1,COUNT(V13:X13)=0,COUNT(Z13:AB13)=0),U13,IF(AND(COUNT(L13:N13)&gt;=1,COUNT(R13:T13)&gt;=1,COUNT(V13:X13)&gt;=1,COUNT(Z13:AB13)=0),Y13,IF(AND(COUNT(L13:N13)&gt;=1,COUNT(R13:T13)&gt;=1,COUNT(V13:X13)&gt;=1,COUNT(Z13:AB13)&gt;=1),AC13,"-")))),SUM(P13,U13,Y13,AC13)),"-")</f>
        <v>-</v>
      </c>
    </row>
    <row r="14" spans="2:30" ht="51.75" thickBot="1" x14ac:dyDescent="0.3">
      <c r="B14" s="212"/>
      <c r="C14" s="26" t="s">
        <v>107</v>
      </c>
      <c r="D14" s="26" t="s">
        <v>100</v>
      </c>
      <c r="E14" s="26" t="s">
        <v>9</v>
      </c>
      <c r="F14" s="42">
        <v>3</v>
      </c>
      <c r="G14" s="42">
        <v>3</v>
      </c>
      <c r="H14" s="42">
        <v>3</v>
      </c>
      <c r="I14" s="42">
        <v>3</v>
      </c>
      <c r="J14" s="29" t="s">
        <v>20</v>
      </c>
      <c r="K14" s="98" t="s">
        <v>446</v>
      </c>
      <c r="L14" s="43">
        <v>3</v>
      </c>
      <c r="M14" s="43">
        <v>2</v>
      </c>
      <c r="N14" s="43">
        <v>5</v>
      </c>
      <c r="O14" s="44">
        <f>+IF($E14="Porcentaje",IF(AND(J14&lt;&gt;"",L14="",M14=""),J14,IF(AND(J14&lt;&gt;"",L14&lt;&gt;"",M14=""),L14,IF(AND(J14&lt;&gt;"",L14&lt;&gt;"",M14&lt;&gt;""),M14,0))),SUM(J14:M14))</f>
        <v>5</v>
      </c>
      <c r="P14" s="100" t="s">
        <v>442</v>
      </c>
      <c r="Q14" s="45" t="e">
        <f t="shared" si="0"/>
        <v>#VALUE!</v>
      </c>
      <c r="R14" s="43">
        <v>0</v>
      </c>
      <c r="S14" s="43">
        <v>0</v>
      </c>
      <c r="T14" s="43">
        <v>0</v>
      </c>
      <c r="U14" s="44">
        <f>+IF($E14="Porcentaje",IF(AND(R14&lt;&gt;"",S14="",T14=""),R14,IF(AND(R14&lt;&gt;"",S14&lt;&gt;"",T14=""),S14,IF(AND(R14&lt;&gt;"",S14&lt;&gt;"",T14&lt;&gt;""),T14,0))),SUM(R14:T14))</f>
        <v>0</v>
      </c>
      <c r="V14" s="43">
        <v>0</v>
      </c>
      <c r="W14" s="43">
        <v>0</v>
      </c>
      <c r="X14" s="43">
        <v>0</v>
      </c>
      <c r="Y14" s="44">
        <f>+IF($E14="Porcentaje",IF(AND(V14&lt;&gt;"",W14="",X14=""),V14,IF(AND(V14&lt;&gt;"",W14&lt;&gt;"",X14=""),W14,IF(AND(V14&lt;&gt;"",W14&lt;&gt;"",X14&lt;&gt;""),X14,0))),SUM(V14:X14))</f>
        <v>0</v>
      </c>
      <c r="Z14" s="43">
        <v>0</v>
      </c>
      <c r="AA14" s="43">
        <v>0</v>
      </c>
      <c r="AB14" s="43">
        <v>0</v>
      </c>
      <c r="AC14" s="44">
        <f>+IF($E14="Porcentaje",IF(AND(Z14&lt;&gt;"",AA14="",AB14=""),Z14,IF(AND(Z14&lt;&gt;"",AA14&lt;&gt;"",AB14=""),AA14,IF(AND(Z14&lt;&gt;"",AA14&lt;&gt;"",AB14&lt;&gt;""),AB14,0))),SUM(Z14:AB14))</f>
        <v>0</v>
      </c>
      <c r="AD14" s="41" t="str">
        <f>+IFERROR(IF(#REF!="Porcentaje",IF(AND(COUNT(L14:N14)&gt;=0,COUNT(R14:T14)=0,COUNT(V14:X14)=0,COUNT(Z14:AB14)=0),P14,IF(AND(COUNT(L14:N14)&gt;=1,COUNT(R14:T14)&gt;=1,COUNT(V14:X14)=0,COUNT(Z14:AB14)=0),U14,IF(AND(COUNT(L14:N14)&gt;=1,COUNT(R14:T14)&gt;=1,COUNT(V14:X14)&gt;=1,COUNT(Z14:AB14)=0),Y14,IF(AND(COUNT(L14:N14)&gt;=1,COUNT(R14:T14)&gt;=1,COUNT(V14:X14)&gt;=1,COUNT(Z14:AB14)&gt;=1),AC14,"-")))),SUM(P14,U14,Y14,AC14)),"-")</f>
        <v>-</v>
      </c>
    </row>
    <row r="17" spans="1:3" ht="18.75" hidden="1" x14ac:dyDescent="0.25">
      <c r="A17" s="12" t="s">
        <v>324</v>
      </c>
      <c r="B17" s="12" t="s">
        <v>326</v>
      </c>
      <c r="C17" s="12" t="s">
        <v>327</v>
      </c>
    </row>
    <row r="18" spans="1:3" ht="75" hidden="1" x14ac:dyDescent="0.25">
      <c r="A18" t="s">
        <v>333</v>
      </c>
      <c r="B18" s="7" t="s">
        <v>98</v>
      </c>
      <c r="C18" s="8" t="e">
        <f>+Q11</f>
        <v>#VALUE!</v>
      </c>
    </row>
    <row r="19" spans="1:3" ht="47.25" hidden="1" x14ac:dyDescent="0.25">
      <c r="A19" s="13" t="s">
        <v>333</v>
      </c>
      <c r="B19" s="13" t="s">
        <v>101</v>
      </c>
      <c r="C19" s="10">
        <v>1</v>
      </c>
    </row>
    <row r="20" spans="1:3" ht="63" hidden="1" x14ac:dyDescent="0.25">
      <c r="A20" s="14" t="s">
        <v>333</v>
      </c>
      <c r="B20" s="14" t="s">
        <v>104</v>
      </c>
      <c r="C20" s="11">
        <v>1</v>
      </c>
    </row>
    <row r="21" spans="1:3" ht="19.5" hidden="1" thickBot="1" x14ac:dyDescent="0.3">
      <c r="A21" s="207" t="s">
        <v>328</v>
      </c>
      <c r="B21" s="207"/>
      <c r="C21" s="15">
        <f>+ (C19+C20)/2</f>
        <v>1</v>
      </c>
    </row>
  </sheetData>
  <mergeCells count="19">
    <mergeCell ref="A21:B21"/>
    <mergeCell ref="Z9:AC9"/>
    <mergeCell ref="AD9:AD10"/>
    <mergeCell ref="B9:B10"/>
    <mergeCell ref="C9:J9"/>
    <mergeCell ref="B13:B14"/>
    <mergeCell ref="R9:U9"/>
    <mergeCell ref="V9:Y9"/>
    <mergeCell ref="L9:O9"/>
    <mergeCell ref="P9:P10"/>
    <mergeCell ref="K9:K10"/>
    <mergeCell ref="B4:AB4"/>
    <mergeCell ref="B5:AB6"/>
    <mergeCell ref="B7:AB8"/>
    <mergeCell ref="B1:AB1"/>
    <mergeCell ref="B2:G2"/>
    <mergeCell ref="H2:X2"/>
    <mergeCell ref="Y2:AB2"/>
    <mergeCell ref="B3:AB3"/>
  </mergeCells>
  <phoneticPr fontId="25" type="noConversion"/>
  <dataValidations count="2">
    <dataValidation type="list" allowBlank="1" showInputMessage="1" showErrorMessage="1" sqref="J11:J14" xr:uid="{0C3BAAD4-2A0F-4274-BD95-814F162D24B8}">
      <formula1>"A,B,C"</formula1>
    </dataValidation>
    <dataValidation type="list" allowBlank="1" showInputMessage="1" showErrorMessage="1" sqref="E11:E14" xr:uid="{35DEF49C-9E85-4BAB-BD81-A8E2B0B4E248}">
      <formula1>"Unidad,Porcentaje,Monetario"</formula1>
    </dataValidation>
  </dataValidations>
  <pageMargins left="0.7" right="0.7" top="0.75" bottom="0.75" header="0.3" footer="0.3"/>
  <pageSetup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Oficina de Acceso a la Informac</vt:lpstr>
      <vt:lpstr>Dirección de Gestión de Program</vt:lpstr>
      <vt:lpstr>Dirección de Abastecimiento, Di</vt:lpstr>
      <vt:lpstr>Dirección Administrativa Financ</vt:lpstr>
      <vt:lpstr>Departamento de Comunicaciones</vt:lpstr>
      <vt:lpstr> Departamento de Normas, Sistem</vt:lpstr>
      <vt:lpstr>Planificación y Desarrollo</vt:lpstr>
      <vt:lpstr>Departamento Jurídico.</vt:lpstr>
      <vt:lpstr> Dirección Ejecutiva</vt:lpstr>
      <vt:lpstr>Departamento de Tecnologías de </vt:lpstr>
      <vt:lpstr>Departamento de Seguridad Milit</vt:lpstr>
      <vt:lpstr> Dirección de Recursos Humanos</vt:lpstr>
      <vt:lpstr>Dirección de Comercialización</vt:lpstr>
      <vt:lpstr>Dirección Agropecuaria. Norma y</vt:lpstr>
      <vt:lpstr>'Dirección Agropecuaria. Norma y'!Área_de_impresión</vt:lpstr>
      <vt:lpstr>' Departamento de Normas, Sistem'!Títulos_a_imprimir</vt:lpstr>
      <vt:lpstr>' Dirección de Recursos Humanos'!Títulos_a_imprimir</vt:lpstr>
      <vt:lpstr>'Departamento de Comunicaciones'!Títulos_a_imprimir</vt:lpstr>
      <vt:lpstr>'Dirección Administrativa Financ'!Títulos_a_imprimir</vt:lpstr>
      <vt:lpstr>'Dirección Agropecuaria. Norma y'!Títulos_a_imprimir</vt:lpstr>
      <vt:lpstr>'Planificación y Desarrollo'!Títulos_a_imprimir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Ysabel Pena Ventura</dc:creator>
  <cp:lastModifiedBy>Ibelka María Curiel Peralta</cp:lastModifiedBy>
  <cp:lastPrinted>2024-04-17T19:54:17Z</cp:lastPrinted>
  <dcterms:created xsi:type="dcterms:W3CDTF">2024-04-05T13:19:37Z</dcterms:created>
  <dcterms:modified xsi:type="dcterms:W3CDTF">2024-04-17T19:56:23Z</dcterms:modified>
</cp:coreProperties>
</file>