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9381FB85-7D1B-4B4B-AE61-7ECC3F8DA8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6" l="1"/>
  <c r="C29" i="6" l="1"/>
  <c r="H11" i="5"/>
  <c r="J12" i="6" s="1"/>
  <c r="N80" i="5"/>
  <c r="N72" i="5"/>
  <c r="N58" i="5"/>
  <c r="N54" i="5"/>
  <c r="N38" i="5"/>
  <c r="N36" i="5"/>
  <c r="N34" i="5"/>
  <c r="N32" i="5"/>
  <c r="N30" i="5"/>
  <c r="N29" i="5"/>
  <c r="N28" i="5"/>
  <c r="N26" i="5"/>
  <c r="N25" i="5"/>
  <c r="N24" i="5"/>
  <c r="N23" i="5"/>
  <c r="N22" i="5"/>
  <c r="N21" i="5"/>
  <c r="N20" i="5"/>
  <c r="N19" i="5"/>
  <c r="N18" i="5"/>
  <c r="N16" i="5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G71" i="5"/>
  <c r="H71" i="5"/>
  <c r="H79" i="5"/>
  <c r="H37" i="5"/>
  <c r="J38" i="6" s="1"/>
  <c r="K84" i="5"/>
  <c r="M85" i="6" s="1"/>
  <c r="L84" i="5"/>
  <c r="N85" i="6" s="1"/>
  <c r="H27" i="5"/>
  <c r="H17" i="5"/>
  <c r="J18" i="6" s="1"/>
  <c r="I11" i="5"/>
  <c r="I84" i="5" s="1"/>
  <c r="K85" i="6" s="1"/>
  <c r="J11" i="5"/>
  <c r="J84" i="5" s="1"/>
  <c r="L85" i="6" s="1"/>
  <c r="K11" i="5"/>
  <c r="L11" i="5"/>
  <c r="M11" i="5"/>
  <c r="M84" i="5" s="1"/>
  <c r="J28" i="6" l="1"/>
  <c r="H84" i="5"/>
  <c r="J85" i="6" s="1"/>
  <c r="I77" i="6" l="1"/>
  <c r="C25" i="6" l="1"/>
  <c r="C19" i="6"/>
  <c r="C21" i="6" l="1"/>
  <c r="C54" i="6"/>
  <c r="C22" i="6"/>
  <c r="C26" i="6"/>
  <c r="C20" i="6"/>
  <c r="C23" i="6"/>
  <c r="C18" i="6"/>
  <c r="C24" i="6"/>
  <c r="C13" i="6"/>
  <c r="C12" i="6" s="1"/>
  <c r="C33" i="6"/>
  <c r="C28" i="6"/>
  <c r="I37" i="6"/>
  <c r="C85" i="6" l="1"/>
  <c r="B13" i="6"/>
  <c r="B33" i="6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I69" i="6" s="1"/>
  <c r="G75" i="5"/>
  <c r="G82" i="5"/>
  <c r="I83" i="6" s="1"/>
  <c r="G37" i="5"/>
  <c r="I38" i="6" s="1"/>
  <c r="G79" i="5"/>
  <c r="I80" i="6" s="1"/>
  <c r="G12" i="5"/>
  <c r="G11" i="5" s="1"/>
  <c r="I12" i="6" s="1"/>
  <c r="G27" i="5"/>
  <c r="I28" i="6" s="1"/>
  <c r="G17" i="5"/>
  <c r="I18" i="6" s="1"/>
  <c r="F12" i="5"/>
  <c r="I76" i="6" l="1"/>
  <c r="G84" i="5"/>
  <c r="I85" i="6" s="1"/>
  <c r="I13" i="6"/>
  <c r="F11" i="5" l="1"/>
  <c r="F53" i="5"/>
  <c r="B84" i="5"/>
  <c r="D85" i="6" s="1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63" i="5" s="1"/>
  <c r="H64" i="6" s="1"/>
  <c r="F82" i="5"/>
  <c r="H83" i="6" s="1"/>
  <c r="F79" i="5"/>
  <c r="H80" i="6" s="1"/>
  <c r="F76" i="5"/>
  <c r="F75" i="5" s="1"/>
  <c r="H76" i="6" s="1"/>
  <c r="F71" i="5"/>
  <c r="H72" i="6" s="1"/>
  <c r="F37" i="5"/>
  <c r="F27" i="5"/>
  <c r="H28" i="6" s="1"/>
  <c r="F17" i="5"/>
  <c r="H69" i="6" l="1"/>
  <c r="F84" i="5"/>
  <c r="H85" i="6" s="1"/>
  <c r="H77" i="6"/>
  <c r="H18" i="6"/>
  <c r="E12" i="5" l="1"/>
  <c r="E13" i="5"/>
  <c r="G82" i="6" l="1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E27" i="5"/>
  <c r="G28" i="6" s="1"/>
  <c r="E17" i="5"/>
  <c r="G18" i="6" s="1"/>
  <c r="E11" i="5"/>
  <c r="G77" i="6" l="1"/>
  <c r="E84" i="5"/>
  <c r="G85" i="6" s="1"/>
  <c r="E63" i="5"/>
  <c r="G64" i="6" s="1"/>
  <c r="G12" i="6"/>
  <c r="D46" i="5" l="1"/>
  <c r="F47" i="6" s="1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K39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F80" i="6" s="1"/>
  <c r="D76" i="5"/>
  <c r="D75" i="5" s="1"/>
  <c r="F76" i="6" s="1"/>
  <c r="C76" i="5"/>
  <c r="D71" i="5"/>
  <c r="F72" i="6" s="1"/>
  <c r="D68" i="5"/>
  <c r="F69" i="6" s="1"/>
  <c r="D53" i="5"/>
  <c r="F54" i="6" s="1"/>
  <c r="D37" i="5"/>
  <c r="F38" i="6" s="1"/>
  <c r="D27" i="5"/>
  <c r="F28" i="6" s="1"/>
  <c r="D17" i="5"/>
  <c r="F18" i="6" s="1"/>
  <c r="D63" i="5" l="1"/>
  <c r="F64" i="6" s="1"/>
  <c r="F77" i="6"/>
  <c r="F12" i="6"/>
  <c r="F13" i="6"/>
  <c r="C75" i="5"/>
  <c r="E78" i="6"/>
  <c r="P78" i="6" s="1"/>
  <c r="E79" i="6"/>
  <c r="P79" i="6" s="1"/>
  <c r="D84" i="5" l="1"/>
  <c r="F85" i="6" s="1"/>
  <c r="C82" i="5"/>
  <c r="E83" i="6" s="1"/>
  <c r="P83" i="6" s="1"/>
  <c r="E15" i="6"/>
  <c r="P15" i="6" s="1"/>
  <c r="E16" i="6"/>
  <c r="P16" i="6" s="1"/>
  <c r="E17" i="6"/>
  <c r="P17" i="6" s="1"/>
  <c r="E19" i="6"/>
  <c r="P19" i="6" s="1"/>
  <c r="E20" i="6"/>
  <c r="P20" i="6" s="1"/>
  <c r="E21" i="6"/>
  <c r="P21" i="6" s="1"/>
  <c r="E22" i="6"/>
  <c r="P22" i="6" s="1"/>
  <c r="E23" i="6"/>
  <c r="P23" i="6" s="1"/>
  <c r="E24" i="6"/>
  <c r="P24" i="6" s="1"/>
  <c r="E25" i="6"/>
  <c r="P25" i="6" s="1"/>
  <c r="E26" i="6"/>
  <c r="P26" i="6" s="1"/>
  <c r="E27" i="6"/>
  <c r="P27" i="6" s="1"/>
  <c r="E29" i="6"/>
  <c r="P29" i="6" s="1"/>
  <c r="E30" i="6"/>
  <c r="P30" i="6" s="1"/>
  <c r="E31" i="6"/>
  <c r="P31" i="6" s="1"/>
  <c r="E32" i="6"/>
  <c r="P32" i="6" s="1"/>
  <c r="E33" i="6"/>
  <c r="P33" i="6" s="1"/>
  <c r="E34" i="6"/>
  <c r="P34" i="6" s="1"/>
  <c r="E35" i="6"/>
  <c r="P35" i="6" s="1"/>
  <c r="E36" i="6"/>
  <c r="P36" i="6" s="1"/>
  <c r="E37" i="6"/>
  <c r="P37" i="6" s="1"/>
  <c r="E39" i="6"/>
  <c r="P39" i="6" s="1"/>
  <c r="E40" i="6"/>
  <c r="P40" i="6" s="1"/>
  <c r="E41" i="6"/>
  <c r="P41" i="6" s="1"/>
  <c r="E42" i="6"/>
  <c r="P42" i="6" s="1"/>
  <c r="E43" i="6"/>
  <c r="P43" i="6" s="1"/>
  <c r="E44" i="6"/>
  <c r="P44" i="6" s="1"/>
  <c r="E45" i="6"/>
  <c r="P45" i="6" s="1"/>
  <c r="E46" i="6"/>
  <c r="P46" i="6" s="1"/>
  <c r="E48" i="6"/>
  <c r="P48" i="6" s="1"/>
  <c r="E49" i="6"/>
  <c r="P49" i="6" s="1"/>
  <c r="E50" i="6"/>
  <c r="P50" i="6" s="1"/>
  <c r="E51" i="6"/>
  <c r="P51" i="6" s="1"/>
  <c r="E52" i="6"/>
  <c r="P52" i="6" s="1"/>
  <c r="E53" i="6"/>
  <c r="P53" i="6" s="1"/>
  <c r="E55" i="6"/>
  <c r="P55" i="6" s="1"/>
  <c r="E56" i="6"/>
  <c r="P56" i="6" s="1"/>
  <c r="E57" i="6"/>
  <c r="P57" i="6" s="1"/>
  <c r="E58" i="6"/>
  <c r="P58" i="6" s="1"/>
  <c r="E59" i="6"/>
  <c r="P59" i="6" s="1"/>
  <c r="E60" i="6"/>
  <c r="P60" i="6" s="1"/>
  <c r="E61" i="6"/>
  <c r="P61" i="6" s="1"/>
  <c r="E62" i="6"/>
  <c r="P62" i="6" s="1"/>
  <c r="E63" i="6"/>
  <c r="P63" i="6" s="1"/>
  <c r="E65" i="6"/>
  <c r="P65" i="6" s="1"/>
  <c r="E66" i="6"/>
  <c r="P66" i="6" s="1"/>
  <c r="E67" i="6"/>
  <c r="P67" i="6" s="1"/>
  <c r="E68" i="6"/>
  <c r="P68" i="6" s="1"/>
  <c r="E70" i="6"/>
  <c r="P70" i="6" s="1"/>
  <c r="E71" i="6"/>
  <c r="P71" i="6" s="1"/>
  <c r="E73" i="6"/>
  <c r="P73" i="6" s="1"/>
  <c r="E74" i="6"/>
  <c r="P74" i="6" s="1"/>
  <c r="E75" i="6"/>
  <c r="P75" i="6" s="1"/>
  <c r="E76" i="6"/>
  <c r="P76" i="6" s="1"/>
  <c r="E81" i="6"/>
  <c r="P81" i="6" s="1"/>
  <c r="E82" i="6"/>
  <c r="P82" i="6" s="1"/>
  <c r="E84" i="6"/>
  <c r="P84" i="6" s="1"/>
  <c r="C12" i="5"/>
  <c r="N12" i="5" s="1"/>
  <c r="C13" i="5"/>
  <c r="N13" i="5" s="1"/>
  <c r="N14" i="5"/>
  <c r="N15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3" i="5"/>
  <c r="N74" i="5"/>
  <c r="N78" i="5"/>
  <c r="N81" i="5"/>
  <c r="N82" i="5"/>
  <c r="N83" i="5"/>
  <c r="C79" i="5"/>
  <c r="N79" i="5" s="1"/>
  <c r="C71" i="5"/>
  <c r="C68" i="5"/>
  <c r="N68" i="5" s="1"/>
  <c r="C53" i="5"/>
  <c r="N53" i="5" s="1"/>
  <c r="C46" i="5"/>
  <c r="E47" i="6" s="1"/>
  <c r="P47" i="6" s="1"/>
  <c r="C37" i="5"/>
  <c r="N37" i="5" s="1"/>
  <c r="C17" i="5"/>
  <c r="N17" i="5" s="1"/>
  <c r="C27" i="5"/>
  <c r="E72" i="6" l="1"/>
  <c r="P72" i="6" s="1"/>
  <c r="N71" i="5"/>
  <c r="E28" i="6"/>
  <c r="P28" i="6" s="1"/>
  <c r="N27" i="5"/>
  <c r="E80" i="6"/>
  <c r="P80" i="6" s="1"/>
  <c r="E18" i="6"/>
  <c r="P18" i="6" s="1"/>
  <c r="E14" i="6"/>
  <c r="P14" i="6" s="1"/>
  <c r="C11" i="5"/>
  <c r="N11" i="5" s="1"/>
  <c r="E38" i="6"/>
  <c r="P38" i="6" s="1"/>
  <c r="E54" i="6"/>
  <c r="P54" i="6" s="1"/>
  <c r="C63" i="5"/>
  <c r="E69" i="6"/>
  <c r="P69" i="6" s="1"/>
  <c r="N46" i="5"/>
  <c r="E13" i="6"/>
  <c r="P13" i="6" s="1"/>
  <c r="E77" i="6"/>
  <c r="P77" i="6" s="1"/>
  <c r="E12" i="6" l="1"/>
  <c r="P12" i="6" s="1"/>
  <c r="C84" i="5"/>
  <c r="E85" i="6" s="1"/>
  <c r="N84" i="5"/>
  <c r="P85" i="6" s="1"/>
  <c r="E64" i="6"/>
  <c r="P64" i="6" s="1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<sst xmlns="http://schemas.openxmlformats.org/spreadsheetml/2006/main" count="204" uniqueCount="103">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</sst>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5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43" fontId="15" fillId="0" borderId="0" xfId="1" applyFont="1"/>
    <xf numFmtId="43" fontId="16" fillId="0" borderId="0" xfId="1" applyFont="1"/>
    <xf numFmtId="43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165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43" fontId="16" fillId="2" borderId="2" xfId="1" applyFont="1" applyFill="1" applyBorder="1"/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43" fontId="15" fillId="0" borderId="0" xfId="0" applyNumberFormat="1" applyFont="1"/>
    <xf numFmtId="43" fontId="16" fillId="0" borderId="0" xfId="1" applyFont="1" applyFill="1"/>
    <xf numFmtId="169" fontId="21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168" fontId="13" fillId="0" borderId="0" xfId="0" applyNumberFormat="1" applyFont="1"/>
    <xf numFmtId="0" fontId="13" fillId="0" borderId="0" xfId="0" applyFont="1" applyAlignment="1">
      <alignment horizontal="center"/>
    </xf>
    <xf numFmtId="44" fontId="0" fillId="0" borderId="0" xfId="5" applyFont="1"/>
    <xf numFmtId="164" fontId="0" fillId="0" borderId="0" xfId="0" applyNumberFormat="1"/>
    <xf numFmtId="168" fontId="24" fillId="0" borderId="0" xfId="1" applyNumberFormat="1" applyFont="1" applyFill="1"/>
    <xf numFmtId="168" fontId="19" fillId="0" borderId="0" xfId="1" applyNumberFormat="1" applyFont="1" applyFill="1"/>
    <xf numFmtId="0" fontId="11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7</xdr:col>
      <xdr:colOff>47485</xdr:colOff>
      <xdr:row>0</xdr:row>
      <xdr:rowOff>156043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93954" y="15604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1378744</xdr:colOff>
      <xdr:row>89</xdr:row>
      <xdr:rowOff>188119</xdr:rowOff>
    </xdr:from>
    <xdr:to>
      <xdr:col>0</xdr:col>
      <xdr:colOff>3345656</xdr:colOff>
      <xdr:row>90</xdr:row>
      <xdr:rowOff>11906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>
          <a:off x="1378744" y="17130713"/>
          <a:ext cx="1966912" cy="142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769144</xdr:colOff>
      <xdr:row>89</xdr:row>
      <xdr:rowOff>166687</xdr:rowOff>
    </xdr:from>
    <xdr:to>
      <xdr:col>6</xdr:col>
      <xdr:colOff>333375</xdr:colOff>
      <xdr:row>89</xdr:row>
      <xdr:rowOff>178593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103269" y="17109281"/>
          <a:ext cx="2207419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7</xdr:col>
      <xdr:colOff>369294</xdr:colOff>
      <xdr:row>0</xdr:row>
      <xdr:rowOff>63500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74461" y="63500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1598083</xdr:colOff>
      <xdr:row>94</xdr:row>
      <xdr:rowOff>169333</xdr:rowOff>
    </xdr:from>
    <xdr:to>
      <xdr:col>0</xdr:col>
      <xdr:colOff>4074583</xdr:colOff>
      <xdr:row>94</xdr:row>
      <xdr:rowOff>179916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1598083" y="18510250"/>
          <a:ext cx="24765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582083</xdr:colOff>
      <xdr:row>94</xdr:row>
      <xdr:rowOff>179916</xdr:rowOff>
    </xdr:from>
    <xdr:to>
      <xdr:col>8</xdr:col>
      <xdr:colOff>44980</xdr:colOff>
      <xdr:row>94</xdr:row>
      <xdr:rowOff>189178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>
          <a:off x="9874250" y="18520833"/>
          <a:ext cx="2680230" cy="92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tabSelected="1" topLeftCell="A60" zoomScale="80" zoomScaleNormal="80" workbookViewId="0">
      <selection activeCell="C74" sqref="C74"/>
    </sheetView>
  </sheetViews>
  <sheetFormatPr baseColWidth="10" defaultColWidth="11.5703125" defaultRowHeight="15" customHeight="1" x14ac:dyDescent="0.25"/>
  <cols>
    <col min="1" max="1" width="69" customWidth="1"/>
    <col min="2" max="3" width="13" bestFit="1" customWidth="1"/>
    <col min="4" max="4" width="13.5703125" bestFit="1" customWidth="1"/>
    <col min="5" max="5" width="13" bestFit="1" customWidth="1"/>
    <col min="6" max="6" width="13" style="1" bestFit="1" customWidth="1"/>
    <col min="7" max="7" width="13" bestFit="1" customWidth="1"/>
    <col min="8" max="8" width="15.140625" bestFit="1" customWidth="1"/>
    <col min="9" max="9" width="6.85546875" hidden="1" customWidth="1"/>
    <col min="10" max="10" width="10.28515625" hidden="1" customWidth="1"/>
    <col min="11" max="11" width="7.42578125" hidden="1" customWidth="1"/>
    <col min="12" max="12" width="10.28515625" hidden="1" customWidth="1"/>
    <col min="13" max="13" width="9" hidden="1" customWidth="1"/>
    <col min="14" max="14" width="15.42578125" customWidth="1"/>
    <col min="15" max="15" width="14.5703125" bestFit="1" customWidth="1"/>
    <col min="16" max="16" width="25.28515625" customWidth="1"/>
    <col min="17" max="17" width="12.28515625" bestFit="1" customWidth="1"/>
  </cols>
  <sheetData>
    <row r="2" spans="1:16" ht="23.25" customHeight="1" x14ac:dyDescent="0.25">
      <c r="A2" s="60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ht="18" customHeight="1" x14ac:dyDescent="0.25">
      <c r="A3" s="61" t="s">
        <v>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5" customHeight="1" x14ac:dyDescent="0.25">
      <c r="A4" s="62" t="s">
        <v>81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ht="15" customHeight="1" x14ac:dyDescent="0.25">
      <c r="A5" s="63" t="s">
        <v>100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ht="15" customHeight="1" x14ac:dyDescent="0.25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6" ht="4.5" customHeight="1" x14ac:dyDescent="0.25"/>
    <row r="8" spans="1:16" ht="13.5" customHeight="1" x14ac:dyDescent="0.25">
      <c r="A8" s="64" t="s">
        <v>65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12"/>
    </row>
    <row r="9" spans="1:16" ht="15" customHeight="1" x14ac:dyDescent="0.25">
      <c r="A9" s="64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 t="shared" ref="C11:H11" si="0">SUM(C12:C16)</f>
        <v>71623559.459999993</v>
      </c>
      <c r="D11" s="16">
        <f t="shared" si="0"/>
        <v>89117849.109999999</v>
      </c>
      <c r="E11" s="16">
        <f t="shared" si="0"/>
        <v>131512572.69</v>
      </c>
      <c r="F11" s="16">
        <f t="shared" si="0"/>
        <v>98270324.13000001</v>
      </c>
      <c r="G11" s="16">
        <f t="shared" si="0"/>
        <v>77845470.430000007</v>
      </c>
      <c r="H11" s="16">
        <f t="shared" si="0"/>
        <v>78162189.420000002</v>
      </c>
      <c r="I11" s="16">
        <f t="shared" ref="I11:M11" si="1">SUM(I12:I16)</f>
        <v>0</v>
      </c>
      <c r="J11" s="16">
        <f t="shared" si="1"/>
        <v>0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>SUM(B11:M11)</f>
        <v>613118775.02999997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23">
        <f>63050978.09+1031241.78</f>
        <v>64082219.870000005</v>
      </c>
      <c r="H12" s="23">
        <v>62073466.280000001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>SUM(B12:M12)</f>
        <v>467529012.98000002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3">
        <v>4328196.87</v>
      </c>
      <c r="H13" s="23">
        <v>7015660.6500000004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90124423.610000014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23">
        <v>0</v>
      </c>
      <c r="H14" s="23"/>
      <c r="I14" s="12"/>
      <c r="J14" s="12"/>
      <c r="K14" s="12"/>
      <c r="L14" s="12"/>
      <c r="M14" s="12"/>
      <c r="N14" s="16">
        <f t="shared" ref="N14:N74" si="2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23">
        <v>0</v>
      </c>
      <c r="H15" s="23"/>
      <c r="I15" s="12"/>
      <c r="J15" s="12"/>
      <c r="K15" s="12"/>
      <c r="L15" s="12"/>
      <c r="M15" s="12"/>
      <c r="N15" s="16">
        <f t="shared" si="2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23">
        <v>9435053.6899999995</v>
      </c>
      <c r="H16" s="23">
        <v>9073062.4900000002</v>
      </c>
      <c r="I16" s="12"/>
      <c r="J16" s="12"/>
      <c r="K16" s="12"/>
      <c r="L16" s="12"/>
      <c r="M16" s="12"/>
      <c r="N16" s="16">
        <f t="shared" ref="N16:N30" si="3">SUM(B16:M16)</f>
        <v>55465338.439999998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 t="shared" ref="C17:H17" si="4">SUM(C18:C26)</f>
        <v>17683115.91</v>
      </c>
      <c r="D17" s="16">
        <f t="shared" si="4"/>
        <v>94724378.61999999</v>
      </c>
      <c r="E17" s="16">
        <f t="shared" si="4"/>
        <v>13414113.98</v>
      </c>
      <c r="F17" s="16">
        <f t="shared" si="4"/>
        <v>29781799.599999998</v>
      </c>
      <c r="G17" s="16">
        <f t="shared" si="4"/>
        <v>37590462.759999998</v>
      </c>
      <c r="H17" s="16">
        <f t="shared" si="4"/>
        <v>42058292.719999999</v>
      </c>
      <c r="I17" s="12"/>
      <c r="J17" s="12"/>
      <c r="K17" s="12"/>
      <c r="L17" s="12"/>
      <c r="M17" s="12"/>
      <c r="N17" s="16">
        <f>SUM(B17:M17)</f>
        <v>270816065.01999998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23">
        <v>3747616.81</v>
      </c>
      <c r="H18" s="23">
        <v>77975.009999999995</v>
      </c>
      <c r="I18" s="12"/>
      <c r="J18" s="12"/>
      <c r="K18" s="12"/>
      <c r="L18" s="12"/>
      <c r="M18" s="12"/>
      <c r="N18" s="18">
        <f t="shared" si="3"/>
        <v>8612845.3099999987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23">
        <v>914152.12</v>
      </c>
      <c r="H19" s="23">
        <v>1953216.24</v>
      </c>
      <c r="I19" s="12"/>
      <c r="J19" s="12"/>
      <c r="K19" s="12"/>
      <c r="L19" s="12"/>
      <c r="M19" s="12"/>
      <c r="N19" s="18">
        <f t="shared" si="3"/>
        <v>13400681.219999999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23">
        <v>6397750</v>
      </c>
      <c r="H20" s="23">
        <v>4122679.26</v>
      </c>
      <c r="I20" s="12"/>
      <c r="J20" s="12"/>
      <c r="K20" s="12"/>
      <c r="L20" s="12"/>
      <c r="M20" s="12"/>
      <c r="N20" s="18">
        <f t="shared" si="3"/>
        <v>57767029.259999998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23">
        <v>21700632.449999999</v>
      </c>
      <c r="H21" s="23">
        <v>35064073.590000004</v>
      </c>
      <c r="I21" s="12"/>
      <c r="J21" s="12"/>
      <c r="K21" s="12"/>
      <c r="L21" s="12"/>
      <c r="M21" s="12"/>
      <c r="N21" s="18">
        <f t="shared" si="3"/>
        <v>157329422.00999999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23">
        <v>208037.38</v>
      </c>
      <c r="H22" s="23">
        <v>70893.899999999994</v>
      </c>
      <c r="I22" s="12"/>
      <c r="J22" s="12"/>
      <c r="K22" s="12"/>
      <c r="L22" s="12"/>
      <c r="M22" s="12"/>
      <c r="N22" s="18">
        <f t="shared" si="3"/>
        <v>669473.25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23">
        <v>2995105.27</v>
      </c>
      <c r="H23" s="23">
        <v>0</v>
      </c>
      <c r="I23" s="12"/>
      <c r="J23" s="12"/>
      <c r="K23" s="12"/>
      <c r="L23" s="12"/>
      <c r="M23" s="12"/>
      <c r="N23" s="18">
        <f t="shared" si="3"/>
        <v>16145419.390000001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23">
        <v>0</v>
      </c>
      <c r="H24" s="23">
        <v>62463.06</v>
      </c>
      <c r="I24" s="12"/>
      <c r="J24" s="12"/>
      <c r="K24" s="12"/>
      <c r="L24" s="12"/>
      <c r="M24" s="12"/>
      <c r="N24" s="18">
        <f t="shared" si="3"/>
        <v>773893.97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23">
        <v>1627168.73</v>
      </c>
      <c r="H25" s="23">
        <v>706991.66</v>
      </c>
      <c r="I25" s="12"/>
      <c r="J25" s="12"/>
      <c r="K25" s="12"/>
      <c r="L25" s="12"/>
      <c r="M25" s="12"/>
      <c r="N25" s="18">
        <f t="shared" si="3"/>
        <v>16117300.609999999</v>
      </c>
      <c r="O25" s="12"/>
    </row>
    <row r="26" spans="1:15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23">
        <v>0</v>
      </c>
      <c r="H26" s="23"/>
      <c r="I26" s="12"/>
      <c r="J26" s="12"/>
      <c r="K26" s="12"/>
      <c r="L26" s="12"/>
      <c r="M26" s="12"/>
      <c r="N26" s="18">
        <f t="shared" si="3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 t="shared" ref="C27:H27" si="5">SUM(C28:C36)</f>
        <v>30687458.090000004</v>
      </c>
      <c r="D27" s="46">
        <f t="shared" si="5"/>
        <v>60288595.099999994</v>
      </c>
      <c r="E27" s="46">
        <f t="shared" si="5"/>
        <v>13507171.59</v>
      </c>
      <c r="F27" s="16">
        <f t="shared" si="5"/>
        <v>96704986.010000005</v>
      </c>
      <c r="G27" s="16">
        <f t="shared" si="5"/>
        <v>104214344.14</v>
      </c>
      <c r="H27" s="16">
        <f t="shared" si="5"/>
        <v>137733975.12</v>
      </c>
      <c r="I27" s="12"/>
      <c r="J27" s="12"/>
      <c r="K27" s="12"/>
      <c r="L27" s="12"/>
      <c r="M27" s="12"/>
      <c r="N27" s="16">
        <f t="shared" si="3"/>
        <v>449847123.64999998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23">
        <v>102883718.14</v>
      </c>
      <c r="H28" s="23">
        <v>135598545</v>
      </c>
      <c r="I28" s="12"/>
      <c r="J28" s="12"/>
      <c r="K28" s="12"/>
      <c r="L28" s="12"/>
      <c r="M28" s="12"/>
      <c r="N28" s="18">
        <f t="shared" si="3"/>
        <v>438196694.17000002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23">
        <v>551414</v>
      </c>
      <c r="H29" s="23">
        <v>159300</v>
      </c>
      <c r="I29" s="12"/>
      <c r="J29" s="12"/>
      <c r="K29" s="12"/>
      <c r="L29" s="12"/>
      <c r="M29" s="12"/>
      <c r="N29" s="18">
        <f t="shared" si="3"/>
        <v>710714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23">
        <v>0</v>
      </c>
      <c r="H30" s="23">
        <v>0</v>
      </c>
      <c r="I30" s="12"/>
      <c r="J30" s="12"/>
      <c r="K30" s="12"/>
      <c r="L30" s="12"/>
      <c r="M30" s="12"/>
      <c r="N30" s="18">
        <f t="shared" si="3"/>
        <v>24308.76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23">
        <v>0</v>
      </c>
      <c r="H31" s="23">
        <v>0</v>
      </c>
      <c r="I31" s="12"/>
      <c r="J31" s="12"/>
      <c r="K31" s="12"/>
      <c r="L31" s="12"/>
      <c r="M31" s="12"/>
      <c r="N31" s="18">
        <f t="shared" si="2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23">
        <v>0</v>
      </c>
      <c r="H32" s="23">
        <v>0</v>
      </c>
      <c r="I32" s="12"/>
      <c r="J32" s="12"/>
      <c r="K32" s="12"/>
      <c r="L32" s="12"/>
      <c r="M32" s="12"/>
      <c r="N32" s="18">
        <f>SUM(B32:M32)</f>
        <v>1205371.5699999998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23">
        <v>0</v>
      </c>
      <c r="H33" s="23"/>
      <c r="I33" s="12"/>
      <c r="J33" s="12"/>
      <c r="K33" s="12"/>
      <c r="L33" s="12"/>
      <c r="M33" s="12"/>
      <c r="N33" s="18">
        <f t="shared" si="2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23">
        <v>709120</v>
      </c>
      <c r="H34" s="23">
        <v>1690160</v>
      </c>
      <c r="I34" s="12"/>
      <c r="J34" s="12"/>
      <c r="K34" s="12"/>
      <c r="L34" s="12"/>
      <c r="M34" s="12"/>
      <c r="N34" s="18">
        <f>SUM(B34:M34)</f>
        <v>8648408.8399999999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H35" s="23"/>
      <c r="I35" s="12"/>
      <c r="J35" s="12"/>
      <c r="K35" s="12"/>
      <c r="L35" s="12"/>
      <c r="M35" s="12"/>
      <c r="N35" s="18">
        <f t="shared" si="2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23">
        <v>70092</v>
      </c>
      <c r="H36" s="23">
        <v>285970.12</v>
      </c>
      <c r="I36" s="12"/>
      <c r="J36" s="12"/>
      <c r="K36" s="12"/>
      <c r="L36" s="12"/>
      <c r="M36" s="12"/>
      <c r="N36" s="18">
        <f>SUM(B36:M36)</f>
        <v>1061626.31</v>
      </c>
      <c r="O36" s="12"/>
    </row>
    <row r="37" spans="1:15" ht="15" customHeight="1" x14ac:dyDescent="0.25">
      <c r="A37" s="15" t="s">
        <v>27</v>
      </c>
      <c r="B37" s="39">
        <v>0</v>
      </c>
      <c r="C37" s="16">
        <f t="shared" ref="C37:H37" si="6">SUM(C38:C45)</f>
        <v>0</v>
      </c>
      <c r="D37" s="46">
        <f t="shared" si="6"/>
        <v>1077859.8999999999</v>
      </c>
      <c r="E37" s="20">
        <f t="shared" si="6"/>
        <v>0</v>
      </c>
      <c r="F37" s="22">
        <f t="shared" si="6"/>
        <v>60000</v>
      </c>
      <c r="G37" s="22">
        <f t="shared" si="6"/>
        <v>0</v>
      </c>
      <c r="H37" s="22">
        <f t="shared" si="6"/>
        <v>250000</v>
      </c>
      <c r="I37" s="12"/>
      <c r="J37" s="12"/>
      <c r="K37" s="12"/>
      <c r="L37" s="12"/>
      <c r="M37" s="12"/>
      <c r="N37" s="16">
        <f>SUM(B37:M37)</f>
        <v>1387859.9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23">
        <v>0</v>
      </c>
      <c r="H38" s="23">
        <v>250000</v>
      </c>
      <c r="I38" s="12"/>
      <c r="J38" s="12"/>
      <c r="K38" s="12"/>
      <c r="L38" s="12"/>
      <c r="M38" s="12"/>
      <c r="N38" s="18">
        <f>SUM(B38:M38)</f>
        <v>1387859.9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23">
        <v>0</v>
      </c>
      <c r="H39" s="23"/>
      <c r="I39" s="12"/>
      <c r="J39" s="12"/>
      <c r="K39" s="12"/>
      <c r="L39" s="12"/>
      <c r="M39" s="12"/>
      <c r="N39" s="16">
        <f t="shared" si="2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23">
        <v>0</v>
      </c>
      <c r="H40" s="23"/>
      <c r="I40" s="12"/>
      <c r="J40" s="12"/>
      <c r="K40" s="12"/>
      <c r="L40" s="12"/>
      <c r="M40" s="12"/>
      <c r="N40" s="16">
        <f t="shared" si="2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23">
        <v>0</v>
      </c>
      <c r="H41" s="23"/>
      <c r="I41" s="12"/>
      <c r="J41" s="12"/>
      <c r="K41" s="12"/>
      <c r="L41" s="12"/>
      <c r="M41" s="12"/>
      <c r="N41" s="16">
        <f t="shared" si="2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23">
        <v>0</v>
      </c>
      <c r="H42" s="23"/>
      <c r="I42" s="12"/>
      <c r="J42" s="12"/>
      <c r="K42" s="12"/>
      <c r="L42" s="12"/>
      <c r="M42" s="12"/>
      <c r="N42" s="16">
        <f t="shared" si="2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23">
        <v>0</v>
      </c>
      <c r="H43" s="23"/>
      <c r="I43" s="12"/>
      <c r="J43" s="12"/>
      <c r="K43" s="12"/>
      <c r="L43" s="12"/>
      <c r="M43" s="12"/>
      <c r="N43" s="16">
        <f t="shared" si="2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23">
        <v>0</v>
      </c>
      <c r="H44" s="23"/>
      <c r="I44" s="12"/>
      <c r="J44" s="12"/>
      <c r="K44" s="12"/>
      <c r="L44" s="12"/>
      <c r="M44" s="12"/>
      <c r="N44" s="16">
        <f t="shared" si="2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23">
        <v>0</v>
      </c>
      <c r="H45" s="23"/>
      <c r="I45" s="12"/>
      <c r="J45" s="12"/>
      <c r="K45" s="12"/>
      <c r="L45" s="12"/>
      <c r="M45" s="12"/>
      <c r="N45" s="16">
        <f t="shared" si="2"/>
        <v>0</v>
      </c>
      <c r="O45" s="12"/>
    </row>
    <row r="46" spans="1:15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H46" s="23"/>
      <c r="I46" s="12"/>
      <c r="J46" s="12"/>
      <c r="K46" s="12"/>
      <c r="L46" s="12"/>
      <c r="M46" s="12"/>
      <c r="N46" s="16">
        <f t="shared" si="2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22">
        <v>0</v>
      </c>
      <c r="H47" s="23"/>
      <c r="I47" s="12"/>
      <c r="J47" s="12"/>
      <c r="K47" s="12"/>
      <c r="L47" s="12"/>
      <c r="M47" s="12"/>
      <c r="N47" s="16">
        <f t="shared" si="2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22">
        <v>0</v>
      </c>
      <c r="H48" s="23"/>
      <c r="I48" s="12"/>
      <c r="J48" s="12"/>
      <c r="K48" s="12"/>
      <c r="L48" s="12"/>
      <c r="M48" s="12"/>
      <c r="N48" s="16">
        <f t="shared" si="2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22">
        <v>0</v>
      </c>
      <c r="H49" s="23"/>
      <c r="I49" s="12"/>
      <c r="J49" s="12"/>
      <c r="K49" s="12"/>
      <c r="L49" s="12"/>
      <c r="M49" s="12"/>
      <c r="N49" s="16">
        <f t="shared" si="2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22">
        <v>0</v>
      </c>
      <c r="H50" s="23"/>
      <c r="I50" s="12"/>
      <c r="J50" s="12"/>
      <c r="K50" s="12"/>
      <c r="L50" s="12"/>
      <c r="M50" s="12"/>
      <c r="N50" s="16">
        <f t="shared" si="2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22">
        <v>0</v>
      </c>
      <c r="H51" s="23"/>
      <c r="I51" s="12"/>
      <c r="J51" s="12"/>
      <c r="K51" s="12"/>
      <c r="L51" s="12"/>
      <c r="M51" s="12"/>
      <c r="N51" s="16">
        <f t="shared" si="2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22">
        <v>0</v>
      </c>
      <c r="H52" s="23"/>
      <c r="I52" s="12"/>
      <c r="J52" s="12"/>
      <c r="K52" s="12"/>
      <c r="L52" s="12"/>
      <c r="M52" s="12"/>
      <c r="N52" s="16">
        <f t="shared" si="2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12"/>
      <c r="H53" s="23"/>
      <c r="I53" s="12"/>
      <c r="J53" s="12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22">
        <v>0</v>
      </c>
      <c r="H54" s="23"/>
      <c r="I54" s="12"/>
      <c r="J54" s="12"/>
      <c r="K54" s="12"/>
      <c r="L54" s="12"/>
      <c r="M54" s="12"/>
      <c r="N54" s="18">
        <f>SUM(B54:M54)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22">
        <v>0</v>
      </c>
      <c r="H55" s="23"/>
      <c r="I55" s="12"/>
      <c r="J55" s="12"/>
      <c r="K55" s="12"/>
      <c r="L55" s="12"/>
      <c r="M55" s="12"/>
      <c r="N55" s="18">
        <f t="shared" si="2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22">
        <v>0</v>
      </c>
      <c r="H56" s="23"/>
      <c r="I56" s="12"/>
      <c r="J56" s="12"/>
      <c r="K56" s="12"/>
      <c r="L56" s="12"/>
      <c r="M56" s="12"/>
      <c r="N56" s="18">
        <f t="shared" si="2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22">
        <v>0</v>
      </c>
      <c r="H57" s="23"/>
      <c r="I57" s="12"/>
      <c r="J57" s="12"/>
      <c r="K57" s="12"/>
      <c r="L57" s="12"/>
      <c r="M57" s="12"/>
      <c r="N57" s="18">
        <f t="shared" si="2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22">
        <v>0</v>
      </c>
      <c r="H58" s="23"/>
      <c r="I58" s="12"/>
      <c r="J58" s="12"/>
      <c r="K58" s="12"/>
      <c r="L58" s="12"/>
      <c r="M58" s="12"/>
      <c r="N58" s="18">
        <f>SUM(B58:M58)</f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22">
        <v>0</v>
      </c>
      <c r="H59" s="23"/>
      <c r="I59" s="12"/>
      <c r="J59" s="12"/>
      <c r="K59" s="12"/>
      <c r="L59" s="12"/>
      <c r="M59" s="12"/>
      <c r="N59" s="18">
        <f t="shared" si="2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22">
        <v>0</v>
      </c>
      <c r="H60" s="23"/>
      <c r="I60" s="12"/>
      <c r="J60" s="12"/>
      <c r="K60" s="12"/>
      <c r="L60" s="12"/>
      <c r="M60" s="12"/>
      <c r="N60" s="18">
        <f t="shared" si="2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22">
        <v>0</v>
      </c>
      <c r="H61" s="23"/>
      <c r="I61" s="12"/>
      <c r="J61" s="12"/>
      <c r="K61" s="12"/>
      <c r="L61" s="12"/>
      <c r="M61" s="12"/>
      <c r="N61" s="18">
        <f t="shared" si="2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22">
        <v>0</v>
      </c>
      <c r="H62" s="23"/>
      <c r="I62" s="12"/>
      <c r="J62" s="12"/>
      <c r="K62" s="12"/>
      <c r="L62" s="12"/>
      <c r="M62" s="12"/>
      <c r="N62" s="18">
        <f t="shared" si="2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22"/>
      <c r="H63" s="23"/>
      <c r="I63" s="12"/>
      <c r="J63" s="12"/>
      <c r="K63" s="12"/>
      <c r="L63" s="12"/>
      <c r="M63" s="12"/>
      <c r="N63" s="16">
        <f t="shared" si="2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22">
        <v>0</v>
      </c>
      <c r="H64" s="23"/>
      <c r="I64" s="12"/>
      <c r="J64" s="12"/>
      <c r="K64" s="12"/>
      <c r="L64" s="12"/>
      <c r="M64" s="12"/>
      <c r="N64" s="18">
        <f t="shared" si="2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22">
        <v>0</v>
      </c>
      <c r="H65" s="23"/>
      <c r="I65" s="12"/>
      <c r="J65" s="12"/>
      <c r="K65" s="12"/>
      <c r="L65" s="12"/>
      <c r="M65" s="12"/>
      <c r="N65" s="18">
        <f t="shared" si="2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22">
        <v>0</v>
      </c>
      <c r="H66" s="23"/>
      <c r="I66" s="12"/>
      <c r="J66" s="12"/>
      <c r="K66" s="12"/>
      <c r="L66" s="12"/>
      <c r="M66" s="12"/>
      <c r="N66" s="18">
        <f t="shared" si="2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22">
        <v>0</v>
      </c>
      <c r="H67" s="23"/>
      <c r="I67" s="12"/>
      <c r="J67" s="12"/>
      <c r="K67" s="12"/>
      <c r="L67" s="12"/>
      <c r="M67" s="12"/>
      <c r="N67" s="18">
        <f t="shared" si="2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22">
        <f>SUM(G69:G70)</f>
        <v>0</v>
      </c>
      <c r="H68" s="23"/>
      <c r="I68" s="12"/>
      <c r="J68" s="12"/>
      <c r="K68" s="12"/>
      <c r="L68" s="12"/>
      <c r="M68" s="12"/>
      <c r="N68" s="16">
        <f t="shared" si="2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23">
        <v>0</v>
      </c>
      <c r="H69" s="23"/>
      <c r="I69" s="12"/>
      <c r="J69" s="12"/>
      <c r="K69" s="12"/>
      <c r="L69" s="12"/>
      <c r="M69" s="12"/>
      <c r="N69" s="18">
        <f t="shared" si="2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23">
        <v>0</v>
      </c>
      <c r="H70" s="23"/>
      <c r="I70" s="12"/>
      <c r="J70" s="12"/>
      <c r="K70" s="12"/>
      <c r="L70" s="12"/>
      <c r="M70" s="12"/>
      <c r="N70" s="18">
        <f t="shared" si="2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22">
        <f t="shared" ref="G71:H71" si="7">SUM(G72:G74)</f>
        <v>0</v>
      </c>
      <c r="H71" s="22">
        <f t="shared" si="7"/>
        <v>287617.33</v>
      </c>
      <c r="I71" s="12"/>
      <c r="J71" s="12"/>
      <c r="K71" s="12"/>
      <c r="L71" s="12"/>
      <c r="M71" s="12"/>
      <c r="N71" s="16">
        <f>SUM(B71:M71)</f>
        <v>1230463.25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23">
        <v>0</v>
      </c>
      <c r="H72" s="23">
        <v>287617.33</v>
      </c>
      <c r="I72" s="12"/>
      <c r="J72" s="12"/>
      <c r="K72" s="12"/>
      <c r="L72" s="12"/>
      <c r="M72" s="12"/>
      <c r="N72" s="18">
        <f>SUM(B72:M72)</f>
        <v>1230463.25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23">
        <v>0</v>
      </c>
      <c r="H73" s="23"/>
      <c r="I73" s="12"/>
      <c r="J73" s="12"/>
      <c r="K73" s="12"/>
      <c r="L73" s="12"/>
      <c r="M73" s="12"/>
      <c r="N73" s="16">
        <f t="shared" si="2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23">
        <v>0</v>
      </c>
      <c r="H74" s="23"/>
      <c r="I74" s="12"/>
      <c r="J74" s="12"/>
      <c r="K74" s="12"/>
      <c r="L74" s="12"/>
      <c r="M74" s="12"/>
      <c r="N74" s="16">
        <f t="shared" si="2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22">
        <f>G76</f>
        <v>45653281.390000001</v>
      </c>
      <c r="H75" s="23"/>
      <c r="I75" s="12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22">
        <v>45653281.390000001</v>
      </c>
      <c r="H76" s="23"/>
      <c r="I76" s="12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23">
        <v>0</v>
      </c>
      <c r="H77" s="23"/>
      <c r="I77" s="12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23">
        <v>0</v>
      </c>
      <c r="H78" s="23"/>
      <c r="I78" s="12"/>
      <c r="J78" s="12"/>
      <c r="K78" s="12"/>
      <c r="L78" s="12"/>
      <c r="M78" s="12"/>
      <c r="N78" s="18">
        <f t="shared" ref="N78:N83" si="8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 t="shared" ref="C79:H79" si="9">SUM(C80:C81)</f>
        <v>0</v>
      </c>
      <c r="D79" s="46">
        <f t="shared" si="9"/>
        <v>23951961.530000001</v>
      </c>
      <c r="E79" s="46">
        <f t="shared" si="9"/>
        <v>20000000</v>
      </c>
      <c r="F79" s="16">
        <f t="shared" si="9"/>
        <v>44491516.200000003</v>
      </c>
      <c r="G79" s="16">
        <f t="shared" si="9"/>
        <v>2181857.4700000002</v>
      </c>
      <c r="H79" s="23">
        <f t="shared" si="9"/>
        <v>30000000</v>
      </c>
      <c r="I79" s="12"/>
      <c r="J79" s="12"/>
      <c r="K79" s="12"/>
      <c r="L79" s="12"/>
      <c r="M79" s="12"/>
      <c r="N79" s="16">
        <f>SUM(B79:M79)</f>
        <v>143625335.19999999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23">
        <v>2181857.4700000002</v>
      </c>
      <c r="H80" s="23">
        <v>30000000</v>
      </c>
      <c r="I80" s="12"/>
      <c r="J80" s="12"/>
      <c r="K80" s="12"/>
      <c r="L80" s="12"/>
      <c r="M80" s="12"/>
      <c r="N80" s="18">
        <f>SUM(B80:M80)</f>
        <v>143625335.19999999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23">
        <v>0</v>
      </c>
      <c r="H81" s="23"/>
      <c r="I81" s="12"/>
      <c r="J81" s="12"/>
      <c r="K81" s="12"/>
      <c r="L81" s="12"/>
      <c r="M81" s="12"/>
      <c r="N81" s="18">
        <f t="shared" si="8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22">
        <f>SUM(G83)</f>
        <v>0</v>
      </c>
      <c r="H82" s="23"/>
      <c r="I82" s="12"/>
      <c r="J82" s="12"/>
      <c r="K82" s="12"/>
      <c r="L82" s="12"/>
      <c r="M82" s="12"/>
      <c r="N82" s="16">
        <f t="shared" si="8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23">
        <v>0</v>
      </c>
      <c r="H83" s="23"/>
      <c r="I83" s="12"/>
      <c r="J83" s="12"/>
      <c r="K83" s="12"/>
      <c r="L83" s="12"/>
      <c r="M83" s="12"/>
      <c r="N83" s="18">
        <f t="shared" si="8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24">
        <f>F11+F17+F27+F37+F46+F53+F63+F68+F71+F82+F75+F80</f>
        <v>343666913.19</v>
      </c>
      <c r="G84" s="24">
        <f>G11+G17+G27+G37+G46+G53+G63+G68+G71+G82+G75+G80</f>
        <v>267485416.18999997</v>
      </c>
      <c r="H84" s="24">
        <f t="shared" ref="H84:M84" si="10">H11+H17+H27+H37+H46+H53+H63+H68+H71+H82+H75+H80</f>
        <v>288492074.59000003</v>
      </c>
      <c r="I84" s="24">
        <f t="shared" si="10"/>
        <v>0</v>
      </c>
      <c r="J84" s="24">
        <f t="shared" si="10"/>
        <v>0</v>
      </c>
      <c r="K84" s="24">
        <f t="shared" si="10"/>
        <v>0</v>
      </c>
      <c r="L84" s="24">
        <f t="shared" si="10"/>
        <v>0</v>
      </c>
      <c r="M84" s="24">
        <f t="shared" si="10"/>
        <v>0</v>
      </c>
      <c r="N84" s="24">
        <f>N11+N17+N27+N53+N71+N80+N37</f>
        <v>1480272827.3</v>
      </c>
      <c r="O84" s="12"/>
      <c r="P84" s="41"/>
    </row>
    <row r="85" spans="1:17" ht="15" customHeight="1" x14ac:dyDescent="0.25">
      <c r="A85" s="36" t="s">
        <v>102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9" t="s">
        <v>95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19"/>
    </row>
    <row r="88" spans="1:17" ht="15" customHeight="1" x14ac:dyDescent="0.25">
      <c r="A88" s="26"/>
      <c r="B88" s="12"/>
      <c r="C88" s="12"/>
      <c r="D88" s="12"/>
      <c r="E88" s="12"/>
      <c r="F88" s="18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49" t="s">
        <v>97</v>
      </c>
      <c r="B90" s="71" t="s">
        <v>101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12"/>
    </row>
    <row r="91" spans="1:17" ht="15" customHeight="1" x14ac:dyDescent="0.25">
      <c r="A91" s="28" t="s">
        <v>98</v>
      </c>
      <c r="B91" s="70" t="s">
        <v>99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12"/>
    </row>
    <row r="92" spans="1:17" ht="15" customHeight="1" x14ac:dyDescent="0.25">
      <c r="C92" s="68"/>
      <c r="D92" s="68"/>
      <c r="E92" s="68"/>
      <c r="F92" s="68"/>
      <c r="G92" s="68"/>
      <c r="H92" s="68"/>
      <c r="I92" s="68"/>
      <c r="J92" s="68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69"/>
      <c r="D94" s="69"/>
      <c r="E94" s="69"/>
      <c r="F94" s="68"/>
      <c r="G94" s="68"/>
      <c r="H94" s="68"/>
      <c r="I94" s="68"/>
      <c r="J94" s="68"/>
      <c r="K94" s="68"/>
      <c r="L94" s="68"/>
      <c r="M94" s="68"/>
    </row>
  </sheetData>
  <mergeCells count="13">
    <mergeCell ref="C92:J92"/>
    <mergeCell ref="C94:E94"/>
    <mergeCell ref="F94:M94"/>
    <mergeCell ref="B91:N91"/>
    <mergeCell ref="B90:N90"/>
    <mergeCell ref="B87:N87"/>
    <mergeCell ref="A2:N2"/>
    <mergeCell ref="A3:N3"/>
    <mergeCell ref="A4:N4"/>
    <mergeCell ref="A5:N5"/>
    <mergeCell ref="A6:N6"/>
    <mergeCell ref="A8:A9"/>
    <mergeCell ref="B8:N8"/>
  </mergeCells>
  <printOptions horizontalCentered="1" verticalCentered="1"/>
  <pageMargins left="0.31496062992125984" right="0.31496062992125984" top="0" bottom="0" header="0.31496062992125984" footer="0"/>
  <pageSetup scale="5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96"/>
  <sheetViews>
    <sheetView topLeftCell="A58" zoomScale="90" zoomScaleNormal="90" workbookViewId="0">
      <selection activeCell="J30" sqref="J30"/>
    </sheetView>
  </sheetViews>
  <sheetFormatPr baseColWidth="10" defaultColWidth="11.42578125" defaultRowHeight="15" customHeight="1" x14ac:dyDescent="0.25"/>
  <cols>
    <col min="1" max="1" width="82.85546875" customWidth="1"/>
    <col min="2" max="2" width="18.85546875" hidden="1" customWidth="1"/>
    <col min="3" max="3" width="23.42578125" bestFit="1" customWidth="1"/>
    <col min="4" max="7" width="12" bestFit="1" customWidth="1"/>
    <col min="8" max="8" width="12" style="1" bestFit="1" customWidth="1"/>
    <col min="9" max="9" width="12" bestFit="1" customWidth="1"/>
    <col min="10" max="10" width="14.140625" bestFit="1" customWidth="1"/>
    <col min="11" max="11" width="7.5703125" hidden="1" customWidth="1"/>
    <col min="12" max="12" width="11.42578125" hidden="1" customWidth="1"/>
    <col min="13" max="13" width="8.28515625" hidden="1" customWidth="1"/>
    <col min="14" max="14" width="11.42578125" hidden="1" customWidth="1"/>
    <col min="15" max="15" width="10.140625" hidden="1" customWidth="1"/>
    <col min="16" max="16" width="13" bestFit="1" customWidth="1"/>
    <col min="17" max="17" width="12.5703125" bestFit="1" customWidth="1"/>
    <col min="19" max="20" width="14.85546875" bestFit="1" customWidth="1"/>
  </cols>
  <sheetData>
    <row r="3" spans="1:18" ht="19.5" customHeight="1" x14ac:dyDescent="0.25">
      <c r="A3" s="72" t="s">
        <v>79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8" ht="21" customHeight="1" x14ac:dyDescent="0.25">
      <c r="A4" s="74" t="s">
        <v>78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ht="15" customHeight="1" x14ac:dyDescent="0.25">
      <c r="A5" s="75" t="s">
        <v>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5" customHeight="1" x14ac:dyDescent="0.25">
      <c r="A6" s="76" t="s">
        <v>100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15" customHeight="1" x14ac:dyDescent="0.25">
      <c r="A7" s="76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8" ht="8.25" customHeight="1" x14ac:dyDescent="0.25"/>
    <row r="9" spans="1:18" ht="15" customHeight="1" x14ac:dyDescent="0.25">
      <c r="A9" s="77" t="s">
        <v>65</v>
      </c>
      <c r="B9" s="78" t="s">
        <v>77</v>
      </c>
      <c r="C9" s="78" t="s">
        <v>76</v>
      </c>
      <c r="D9" s="80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1:18" ht="52.5" customHeight="1" x14ac:dyDescent="0.25">
      <c r="A10" s="77"/>
      <c r="B10" s="79"/>
      <c r="C10" s="79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47" t="s">
        <v>87</v>
      </c>
      <c r="J10" s="47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f>SUM(C13:C17)</f>
        <v>762179024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22">
        <f>'Ejecucion '!G11</f>
        <v>77845470.430000007</v>
      </c>
      <c r="J12" s="22">
        <f>'Ejecucion '!H11</f>
        <v>78162189.420000002</v>
      </c>
      <c r="K12" s="12"/>
      <c r="L12" s="12"/>
      <c r="M12" s="12"/>
      <c r="N12" s="12"/>
      <c r="O12" s="12"/>
      <c r="P12" s="16">
        <f>SUM(D12:J12)</f>
        <v>613118775.02999997</v>
      </c>
      <c r="Q12" s="1"/>
    </row>
    <row r="13" spans="1:18" ht="15" customHeight="1" x14ac:dyDescent="0.25">
      <c r="A13" s="17" t="s">
        <v>2</v>
      </c>
      <c r="B13" s="30">
        <f>657905024</f>
        <v>657905024</v>
      </c>
      <c r="C13" s="30">
        <f>657905024-46655215.5-58344784.5</f>
        <v>552905024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23">
        <f>'Ejecucion '!G12</f>
        <v>64082219.870000005</v>
      </c>
      <c r="J13" s="23">
        <f>'Ejecucion '!H12</f>
        <v>62073466.280000001</v>
      </c>
      <c r="K13" s="18"/>
      <c r="L13" s="18"/>
      <c r="M13" s="18"/>
      <c r="N13" s="18"/>
      <c r="O13" s="18"/>
      <c r="P13" s="18">
        <f t="shared" ref="P13:P76" si="0">SUM(D13:J13)</f>
        <v>467529012.98000002</v>
      </c>
    </row>
    <row r="14" spans="1:18" ht="15" customHeight="1" x14ac:dyDescent="0.25">
      <c r="A14" s="17" t="s">
        <v>3</v>
      </c>
      <c r="B14" s="30">
        <v>124350000</v>
      </c>
      <c r="C14" s="30">
        <v>124350000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23">
        <f>'Ejecucion '!G13</f>
        <v>4328196.87</v>
      </c>
      <c r="J14" s="23">
        <f>'Ejecucion '!H13</f>
        <v>7015660.6500000004</v>
      </c>
      <c r="K14" s="12"/>
      <c r="L14" s="12"/>
      <c r="M14" s="12"/>
      <c r="N14" s="12"/>
      <c r="O14" s="12"/>
      <c r="P14" s="18">
        <f t="shared" si="0"/>
        <v>90124423.610000014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23">
        <f>'Ejecucion '!G14</f>
        <v>0</v>
      </c>
      <c r="J15" s="23">
        <f>'Ejecucion '!H14</f>
        <v>0</v>
      </c>
      <c r="K15" s="12"/>
      <c r="L15" s="12"/>
      <c r="M15" s="12"/>
      <c r="N15" s="12"/>
      <c r="O15" s="12"/>
      <c r="P15" s="16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23">
        <f>'Ejecucion '!G15</f>
        <v>0</v>
      </c>
      <c r="J16" s="23">
        <f>'Ejecucion '!H15</f>
        <v>0</v>
      </c>
      <c r="K16" s="12"/>
      <c r="L16" s="12"/>
      <c r="M16" s="12"/>
      <c r="N16" s="12"/>
      <c r="O16" s="12"/>
      <c r="P16" s="16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23">
        <f>'Ejecucion '!G16</f>
        <v>9435053.6899999995</v>
      </c>
      <c r="J17" s="23">
        <f>'Ejecucion '!H16</f>
        <v>9073062.4900000002</v>
      </c>
      <c r="K17" s="12"/>
      <c r="L17" s="12"/>
      <c r="M17" s="12"/>
      <c r="N17" s="12"/>
      <c r="O17" s="12"/>
      <c r="P17" s="18">
        <f t="shared" si="0"/>
        <v>55465338.439999998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</f>
        <v>171710000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22">
        <f>'Ejecucion '!G17</f>
        <v>37590462.759999998</v>
      </c>
      <c r="J18" s="22">
        <f>'Ejecucion '!H17</f>
        <v>42058292.719999999</v>
      </c>
      <c r="K18" s="12"/>
      <c r="L18" s="12"/>
      <c r="M18" s="12"/>
      <c r="N18" s="12"/>
      <c r="O18" s="12"/>
      <c r="P18" s="16">
        <f t="shared" si="0"/>
        <v>270816065.01999998</v>
      </c>
    </row>
    <row r="19" spans="1:16" ht="15" customHeight="1" x14ac:dyDescent="0.25">
      <c r="A19" s="17" t="s">
        <v>8</v>
      </c>
      <c r="B19" s="30">
        <v>12120000</v>
      </c>
      <c r="C19" s="30">
        <f>12120000-7103699.7+7103699.7</f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23">
        <f>'Ejecucion '!G18</f>
        <v>3747616.81</v>
      </c>
      <c r="J19" s="23">
        <f>'Ejecucion '!H18</f>
        <v>77975.009999999995</v>
      </c>
      <c r="K19" s="12"/>
      <c r="L19" s="12"/>
      <c r="M19" s="12"/>
      <c r="N19" s="12"/>
      <c r="O19" s="12"/>
      <c r="P19" s="18">
        <f t="shared" si="0"/>
        <v>8612845.3099999987</v>
      </c>
    </row>
    <row r="20" spans="1:16" ht="15" customHeight="1" x14ac:dyDescent="0.25">
      <c r="A20" s="17" t="s">
        <v>9</v>
      </c>
      <c r="B20" s="30">
        <v>12230000</v>
      </c>
      <c r="C20" s="30">
        <f>12230000-5000000-2600000+7600000</f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23">
        <f>'Ejecucion '!G19</f>
        <v>914152.12</v>
      </c>
      <c r="J20" s="23">
        <f>'Ejecucion '!H19</f>
        <v>1953216.24</v>
      </c>
      <c r="K20" s="12"/>
      <c r="L20" s="12"/>
      <c r="M20" s="12"/>
      <c r="N20" s="12"/>
      <c r="O20" s="12"/>
      <c r="P20" s="18">
        <f t="shared" si="0"/>
        <v>13400681.219999999</v>
      </c>
    </row>
    <row r="21" spans="1:16" ht="15" customHeight="1" x14ac:dyDescent="0.25">
      <c r="A21" s="17" t="s">
        <v>10</v>
      </c>
      <c r="B21" s="30">
        <v>20400000</v>
      </c>
      <c r="C21" s="30">
        <f>20400000-5000000-1630000+6630000</f>
        <v>20400000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23">
        <f>'Ejecucion '!G20</f>
        <v>6397750</v>
      </c>
      <c r="J21" s="23">
        <f>'Ejecucion '!H20</f>
        <v>4122679.26</v>
      </c>
      <c r="K21" s="12"/>
      <c r="L21" s="12"/>
      <c r="M21" s="12"/>
      <c r="N21" s="12"/>
      <c r="O21" s="12"/>
      <c r="P21" s="18">
        <f t="shared" si="0"/>
        <v>57767029.259999998</v>
      </c>
    </row>
    <row r="22" spans="1:16" ht="15" customHeight="1" x14ac:dyDescent="0.25">
      <c r="A22" s="17" t="s">
        <v>11</v>
      </c>
      <c r="B22" s="30">
        <v>46380000</v>
      </c>
      <c r="C22" s="57">
        <f>46380000-25000000+30000000+25000000+15000000-435000+435000</f>
        <v>91380000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23">
        <f>'Ejecucion '!G21</f>
        <v>21700632.449999999</v>
      </c>
      <c r="J22" s="23">
        <f>'Ejecucion '!H21</f>
        <v>35064073.590000004</v>
      </c>
      <c r="K22" s="12"/>
      <c r="L22" s="12"/>
      <c r="M22" s="12"/>
      <c r="N22" s="12"/>
      <c r="O22" s="12"/>
      <c r="P22" s="18">
        <f t="shared" si="0"/>
        <v>157329422.00999999</v>
      </c>
    </row>
    <row r="23" spans="1:16" ht="15" customHeight="1" x14ac:dyDescent="0.25">
      <c r="A23" s="17" t="s">
        <v>12</v>
      </c>
      <c r="B23" s="30">
        <v>1740000</v>
      </c>
      <c r="C23" s="30">
        <f>1740000-419655.52+419655.52</f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23">
        <f>'Ejecucion '!G22</f>
        <v>208037.38</v>
      </c>
      <c r="J23" s="23">
        <f>'Ejecucion '!H22</f>
        <v>70893.899999999994</v>
      </c>
      <c r="K23" s="12"/>
      <c r="L23" s="12"/>
      <c r="M23" s="12"/>
      <c r="N23" s="12"/>
      <c r="O23" s="12"/>
      <c r="P23" s="18">
        <f t="shared" si="0"/>
        <v>669473.25</v>
      </c>
    </row>
    <row r="24" spans="1:16" ht="15" customHeight="1" x14ac:dyDescent="0.25">
      <c r="A24" s="17" t="s">
        <v>13</v>
      </c>
      <c r="B24" s="30">
        <v>7920000</v>
      </c>
      <c r="C24" s="30">
        <f>7920000-5000000+5000000</f>
        <v>7920000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23">
        <f>'Ejecucion '!G23</f>
        <v>2995105.27</v>
      </c>
      <c r="J24" s="23">
        <f>'Ejecucion '!H23</f>
        <v>0</v>
      </c>
      <c r="K24" s="12"/>
      <c r="L24" s="12"/>
      <c r="M24" s="12"/>
      <c r="N24" s="12"/>
      <c r="O24" s="12"/>
      <c r="P24" s="18">
        <f t="shared" si="0"/>
        <v>16145419.390000001</v>
      </c>
    </row>
    <row r="25" spans="1:16" ht="15" customHeight="1" x14ac:dyDescent="0.25">
      <c r="A25" s="17" t="s">
        <v>14</v>
      </c>
      <c r="B25" s="30">
        <v>13980000</v>
      </c>
      <c r="C25" s="30">
        <f>13980000-1293313+1293313</f>
        <v>13980000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23">
        <f>'Ejecucion '!G24</f>
        <v>0</v>
      </c>
      <c r="J25" s="23">
        <f>'Ejecucion '!H24</f>
        <v>62463.06</v>
      </c>
      <c r="K25" s="12"/>
      <c r="L25" s="12"/>
      <c r="M25" s="12"/>
      <c r="N25" s="12"/>
      <c r="O25" s="12"/>
      <c r="P25" s="18">
        <f t="shared" si="0"/>
        <v>773893.97</v>
      </c>
    </row>
    <row r="26" spans="1:16" ht="15" customHeight="1" x14ac:dyDescent="0.25">
      <c r="A26" s="17" t="s">
        <v>15</v>
      </c>
      <c r="B26" s="30">
        <v>11940000</v>
      </c>
      <c r="C26" s="30">
        <f>11940000-4863116.28+4863116.28</f>
        <v>11940000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23">
        <f>'Ejecucion '!G25</f>
        <v>1627168.73</v>
      </c>
      <c r="J26" s="23">
        <f>'Ejecucion '!H25</f>
        <v>706991.66</v>
      </c>
      <c r="K26" s="12"/>
      <c r="L26" s="12"/>
      <c r="M26" s="12"/>
      <c r="N26" s="12"/>
      <c r="O26" s="12"/>
      <c r="P26" s="18">
        <f t="shared" si="0"/>
        <v>16117300.609999999</v>
      </c>
    </row>
    <row r="27" spans="1:16" ht="15" customHeight="1" x14ac:dyDescent="0.25">
      <c r="A27" s="17" t="s">
        <v>16</v>
      </c>
      <c r="B27" s="30"/>
      <c r="C27" s="30"/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22">
        <f>'Ejecucion '!G26</f>
        <v>0</v>
      </c>
      <c r="J27" s="22">
        <f>'Ejecucion '!H26</f>
        <v>0</v>
      </c>
      <c r="K27" s="12"/>
      <c r="L27" s="12"/>
      <c r="M27" s="12"/>
      <c r="N27" s="12"/>
      <c r="O27" s="12"/>
      <c r="P27" s="16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SUM(C29:C37)</f>
        <v>662235976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22">
        <f>'Ejecucion '!G27</f>
        <v>104214344.14</v>
      </c>
      <c r="J28" s="22">
        <f>'Ejecucion '!H27</f>
        <v>137733975.12</v>
      </c>
      <c r="K28" s="12"/>
      <c r="L28" s="12"/>
      <c r="M28" s="12"/>
      <c r="N28" s="12"/>
      <c r="O28" s="12"/>
      <c r="P28" s="16">
        <f t="shared" si="0"/>
        <v>449847123.64999998</v>
      </c>
    </row>
    <row r="29" spans="1:16" ht="15" customHeight="1" x14ac:dyDescent="0.25">
      <c r="A29" s="17" t="s">
        <v>18</v>
      </c>
      <c r="B29" s="30">
        <v>180180000</v>
      </c>
      <c r="C29" s="56">
        <f>180180000+40000000+150000000+120000000+60000000+70000000</f>
        <v>620180000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23">
        <f>'Ejecucion '!G28</f>
        <v>102883718.14</v>
      </c>
      <c r="J29" s="23">
        <f>'Ejecucion '!H28</f>
        <v>135598545</v>
      </c>
      <c r="K29" s="12"/>
      <c r="L29" s="12"/>
      <c r="M29" s="12"/>
      <c r="N29" s="12"/>
      <c r="O29" s="12"/>
      <c r="P29" s="18">
        <f t="shared" si="0"/>
        <v>438196694.17000002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23">
        <f>'Ejecucion '!G29</f>
        <v>551414</v>
      </c>
      <c r="J30" s="23">
        <f>'Ejecucion '!H29</f>
        <v>159300</v>
      </c>
      <c r="K30" s="12"/>
      <c r="L30" s="12"/>
      <c r="M30" s="12"/>
      <c r="N30" s="12"/>
      <c r="O30" s="12"/>
      <c r="P30" s="18">
        <f t="shared" si="0"/>
        <v>710714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23">
        <f>'Ejecucion '!G30</f>
        <v>0</v>
      </c>
      <c r="J31" s="23">
        <f>'Ejecucion '!H30</f>
        <v>0</v>
      </c>
      <c r="K31" s="12"/>
      <c r="L31" s="12"/>
      <c r="M31" s="12"/>
      <c r="N31" s="12"/>
      <c r="O31" s="12"/>
      <c r="P31" s="18">
        <f t="shared" si="0"/>
        <v>24308.76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23">
        <f>'Ejecucion '!G31</f>
        <v>0</v>
      </c>
      <c r="J32" s="23">
        <f>'Ejecucion '!H31</f>
        <v>0</v>
      </c>
      <c r="K32" s="12"/>
      <c r="L32" s="12"/>
      <c r="M32" s="12"/>
      <c r="N32" s="12"/>
      <c r="O32" s="12"/>
      <c r="P32" s="16">
        <f t="shared" si="0"/>
        <v>0</v>
      </c>
    </row>
    <row r="33" spans="1:16" ht="15" customHeight="1" x14ac:dyDescent="0.25">
      <c r="A33" s="17" t="s">
        <v>22</v>
      </c>
      <c r="B33" s="30">
        <f>12180000-10000000</f>
        <v>2180000</v>
      </c>
      <c r="C33" s="30">
        <f>12180000-10000000</f>
        <v>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23">
        <f>'Ejecucion '!G32</f>
        <v>0</v>
      </c>
      <c r="J33" s="23">
        <f>'Ejecucion '!H32</f>
        <v>0</v>
      </c>
      <c r="K33" s="12"/>
      <c r="L33" s="12"/>
      <c r="M33" s="12"/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23">
        <f>'Ejecucion '!G33</f>
        <v>0</v>
      </c>
      <c r="J34" s="23">
        <f>'Ejecucion '!H33</f>
        <v>0</v>
      </c>
      <c r="K34" s="12"/>
      <c r="L34" s="12"/>
      <c r="M34" s="12"/>
      <c r="N34" s="12"/>
      <c r="O34" s="12"/>
      <c r="P34" s="16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23">
        <f>'Ejecucion '!G34</f>
        <v>709120</v>
      </c>
      <c r="J35" s="23">
        <f>'Ejecucion '!H34</f>
        <v>1690160</v>
      </c>
      <c r="K35" s="12"/>
      <c r="L35" s="12"/>
      <c r="M35" s="12"/>
      <c r="N35" s="12"/>
      <c r="O35" s="12"/>
      <c r="P35" s="18">
        <f t="shared" si="0"/>
        <v>8648408.8399999999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K36" s="12"/>
      <c r="L36" s="12"/>
      <c r="M36" s="12"/>
      <c r="N36" s="12"/>
      <c r="O36" s="12"/>
      <c r="P36" s="16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23">
        <f>'Ejecucion '!G36</f>
        <v>70092</v>
      </c>
      <c r="J37" s="23">
        <f>'Ejecucion '!H36</f>
        <v>285970.12</v>
      </c>
      <c r="K37" s="12"/>
      <c r="L37" s="12"/>
      <c r="M37" s="12"/>
      <c r="N37" s="12"/>
      <c r="O37" s="12"/>
      <c r="P37" s="18">
        <f t="shared" si="0"/>
        <v>1061626.31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22">
        <f>'Ejecucion '!G37</f>
        <v>0</v>
      </c>
      <c r="J38" s="22">
        <f>'Ejecucion '!H37</f>
        <v>250000</v>
      </c>
      <c r="K38" s="12"/>
      <c r="L38" s="12"/>
      <c r="M38" s="12"/>
      <c r="N38" s="12"/>
      <c r="O38" s="12"/>
      <c r="P38" s="16">
        <f t="shared" si="0"/>
        <v>1387859.9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'!H38</f>
        <v>250000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1387859.9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23">
        <f>'Ejecucion '!G39</f>
        <v>0</v>
      </c>
      <c r="J40" s="23">
        <f>'Ejecucion '!H39</f>
        <v>0</v>
      </c>
      <c r="K40" s="12"/>
      <c r="L40" s="12"/>
      <c r="M40" s="12"/>
      <c r="N40" s="12"/>
      <c r="O40" s="12"/>
      <c r="P40" s="16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23">
        <f>'Ejecucion '!G40</f>
        <v>0</v>
      </c>
      <c r="J41" s="23">
        <f>'Ejecucion '!H40</f>
        <v>0</v>
      </c>
      <c r="K41" s="12"/>
      <c r="L41" s="12"/>
      <c r="M41" s="12"/>
      <c r="N41" s="12"/>
      <c r="O41" s="12"/>
      <c r="P41" s="16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23">
        <f>'Ejecucion '!G41</f>
        <v>0</v>
      </c>
      <c r="J42" s="23">
        <f>'Ejecucion '!H41</f>
        <v>0</v>
      </c>
      <c r="K42" s="12"/>
      <c r="L42" s="12"/>
      <c r="M42" s="12"/>
      <c r="N42" s="12"/>
      <c r="O42" s="12"/>
      <c r="P42" s="16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23">
        <f>'Ejecucion '!G42</f>
        <v>0</v>
      </c>
      <c r="J43" s="23">
        <f>'Ejecucion '!H42</f>
        <v>0</v>
      </c>
      <c r="K43" s="12"/>
      <c r="L43" s="12"/>
      <c r="M43" s="12"/>
      <c r="N43" s="12"/>
      <c r="O43" s="12"/>
      <c r="P43" s="16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23">
        <f>'Ejecucion '!G43</f>
        <v>0</v>
      </c>
      <c r="J44" s="23">
        <f>'Ejecucion '!H43</f>
        <v>0</v>
      </c>
      <c r="K44" s="12"/>
      <c r="L44" s="12"/>
      <c r="M44" s="12"/>
      <c r="N44" s="12"/>
      <c r="O44" s="12"/>
      <c r="P44" s="16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23">
        <f>'Ejecucion '!G44</f>
        <v>0</v>
      </c>
      <c r="J45" s="23">
        <f>'Ejecucion '!H44</f>
        <v>0</v>
      </c>
      <c r="K45" s="12"/>
      <c r="L45" s="12"/>
      <c r="M45" s="12"/>
      <c r="N45" s="12"/>
      <c r="O45" s="12"/>
      <c r="P45" s="16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23">
        <f>'Ejecucion '!G45</f>
        <v>0</v>
      </c>
      <c r="J46" s="23">
        <f>'Ejecucion '!H45</f>
        <v>0</v>
      </c>
      <c r="K46" s="12"/>
      <c r="L46" s="12"/>
      <c r="M46" s="12"/>
      <c r="N46" s="12"/>
      <c r="O46" s="12"/>
      <c r="P46" s="16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22">
        <f>'Ejecucion '!G46</f>
        <v>0</v>
      </c>
      <c r="J47" s="22">
        <f>'Ejecucion '!H46</f>
        <v>0</v>
      </c>
      <c r="K47" s="12"/>
      <c r="L47" s="12"/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22">
        <f>'Ejecucion '!G47</f>
        <v>0</v>
      </c>
      <c r="J48" s="22">
        <f>'Ejecucion '!H47</f>
        <v>0</v>
      </c>
      <c r="K48" s="12"/>
      <c r="L48" s="12"/>
      <c r="M48" s="12"/>
      <c r="N48" s="12"/>
      <c r="O48" s="12"/>
      <c r="P48" s="16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22">
        <f>'Ejecucion '!G48</f>
        <v>0</v>
      </c>
      <c r="J49" s="22">
        <f>'Ejecucion '!H48</f>
        <v>0</v>
      </c>
      <c r="K49" s="12"/>
      <c r="L49" s="12"/>
      <c r="M49" s="12"/>
      <c r="N49" s="12"/>
      <c r="O49" s="12"/>
      <c r="P49" s="16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22">
        <f>'Ejecucion '!G49</f>
        <v>0</v>
      </c>
      <c r="J50" s="22">
        <f>'Ejecucion '!H49</f>
        <v>0</v>
      </c>
      <c r="K50" s="12"/>
      <c r="L50" s="12"/>
      <c r="M50" s="12"/>
      <c r="N50" s="12"/>
      <c r="O50" s="12"/>
      <c r="P50" s="16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22">
        <f>'Ejecucion '!G50</f>
        <v>0</v>
      </c>
      <c r="J51" s="22">
        <f>'Ejecucion '!H50</f>
        <v>0</v>
      </c>
      <c r="K51" s="12"/>
      <c r="L51" s="12"/>
      <c r="M51" s="12"/>
      <c r="N51" s="12"/>
      <c r="O51" s="12"/>
      <c r="P51" s="16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22">
        <f>'Ejecucion '!G51</f>
        <v>0</v>
      </c>
      <c r="J52" s="22">
        <f>'Ejecucion '!H51</f>
        <v>0</v>
      </c>
      <c r="K52" s="12"/>
      <c r="L52" s="12"/>
      <c r="M52" s="12"/>
      <c r="N52" s="12"/>
      <c r="O52" s="12"/>
      <c r="P52" s="16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22">
        <f>'Ejecucion '!G52</f>
        <v>0</v>
      </c>
      <c r="J53" s="22">
        <f>'Ejecucion '!H52</f>
        <v>0</v>
      </c>
      <c r="K53" s="12"/>
      <c r="L53" s="12"/>
      <c r="M53" s="12"/>
      <c r="N53" s="12"/>
      <c r="O53" s="12"/>
      <c r="P53" s="16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f>SUM(C55:C63)</f>
        <v>10875000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22">
        <f>'Ejecucion '!G53</f>
        <v>0</v>
      </c>
      <c r="J54" s="22">
        <f>'Ejecucion '!H53</f>
        <v>0</v>
      </c>
      <c r="K54" s="12"/>
      <c r="L54" s="12"/>
      <c r="M54" s="12"/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22">
        <f>'Ejecucion '!G54</f>
        <v>0</v>
      </c>
      <c r="J55" s="22">
        <f>'Ejecucion '!H54</f>
        <v>0</v>
      </c>
      <c r="K55" s="12"/>
      <c r="L55" s="12"/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22">
        <f>'Ejecucion '!G55</f>
        <v>0</v>
      </c>
      <c r="J56" s="22">
        <f>'Ejecucion '!H55</f>
        <v>0</v>
      </c>
      <c r="K56" s="12"/>
      <c r="L56" s="12"/>
      <c r="M56" s="12"/>
      <c r="N56" s="12"/>
      <c r="O56" s="12"/>
      <c r="P56" s="16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22">
        <f>'Ejecucion '!G56</f>
        <v>0</v>
      </c>
      <c r="J57" s="22">
        <f>'Ejecucion '!H56</f>
        <v>0</v>
      </c>
      <c r="K57" s="12"/>
      <c r="L57" s="12"/>
      <c r="M57" s="12"/>
      <c r="N57" s="12"/>
      <c r="O57" s="12"/>
      <c r="P57" s="16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22">
        <f>'Ejecucion '!G57</f>
        <v>0</v>
      </c>
      <c r="J58" s="22">
        <f>'Ejecucion '!H57</f>
        <v>0</v>
      </c>
      <c r="K58" s="12"/>
      <c r="L58" s="12"/>
      <c r="M58" s="12"/>
      <c r="N58" s="12"/>
      <c r="O58" s="12"/>
      <c r="P58" s="16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1224000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22">
        <f>'Ejecucion '!G58</f>
        <v>0</v>
      </c>
      <c r="J59" s="22">
        <f>'Ejecucion '!H58</f>
        <v>0</v>
      </c>
      <c r="K59" s="12"/>
      <c r="L59" s="12"/>
      <c r="M59" s="12"/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22">
        <f>'Ejecucion '!G59</f>
        <v>0</v>
      </c>
      <c r="J60" s="22">
        <f>'Ejecucion '!H59</f>
        <v>0</v>
      </c>
      <c r="K60" s="12"/>
      <c r="L60" s="12"/>
      <c r="M60" s="12"/>
      <c r="N60" s="12"/>
      <c r="O60" s="12"/>
      <c r="P60" s="16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22">
        <f>'Ejecucion '!G60</f>
        <v>0</v>
      </c>
      <c r="J61" s="22">
        <f>'Ejecucion '!H60</f>
        <v>0</v>
      </c>
      <c r="K61" s="12"/>
      <c r="L61" s="12"/>
      <c r="M61" s="12"/>
      <c r="N61" s="12"/>
      <c r="O61" s="12"/>
      <c r="P61" s="16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22">
        <f>'Ejecucion '!G61</f>
        <v>0</v>
      </c>
      <c r="J62" s="22">
        <f>'Ejecucion '!H61</f>
        <v>0</v>
      </c>
      <c r="K62" s="12"/>
      <c r="L62" s="12"/>
      <c r="M62" s="12"/>
      <c r="N62" s="12"/>
      <c r="O62" s="12"/>
      <c r="P62" s="16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22">
        <f>'Ejecucion '!G62</f>
        <v>0</v>
      </c>
      <c r="J63" s="22">
        <f>'Ejecucion '!H62</f>
        <v>0</v>
      </c>
      <c r="K63" s="12"/>
      <c r="L63" s="12"/>
      <c r="M63" s="12"/>
      <c r="N63" s="12"/>
      <c r="O63" s="12"/>
      <c r="P63" s="16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22">
        <f>'Ejecucion '!G63</f>
        <v>0</v>
      </c>
      <c r="J64" s="22">
        <f>'Ejecucion '!H63</f>
        <v>0</v>
      </c>
      <c r="K64" s="12"/>
      <c r="L64" s="12"/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22">
        <f>'Ejecucion '!G64</f>
        <v>0</v>
      </c>
      <c r="J65" s="22">
        <f>'Ejecucion '!H64</f>
        <v>0</v>
      </c>
      <c r="K65" s="12"/>
      <c r="L65" s="12"/>
      <c r="M65" s="12"/>
      <c r="N65" s="12"/>
      <c r="O65" s="12"/>
      <c r="P65" s="16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22">
        <f>'Ejecucion '!G65</f>
        <v>0</v>
      </c>
      <c r="J66" s="22">
        <f>'Ejecucion '!H65</f>
        <v>0</v>
      </c>
      <c r="K66" s="12"/>
      <c r="L66" s="12"/>
      <c r="M66" s="12"/>
      <c r="N66" s="12"/>
      <c r="O66" s="12"/>
      <c r="P66" s="16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22">
        <f>'Ejecucion '!G66</f>
        <v>0</v>
      </c>
      <c r="J67" s="22">
        <f>'Ejecucion '!H66</f>
        <v>0</v>
      </c>
      <c r="K67" s="12"/>
      <c r="L67" s="12"/>
      <c r="M67" s="12"/>
      <c r="N67" s="12"/>
      <c r="O67" s="12"/>
      <c r="P67" s="16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22">
        <f>'Ejecucion '!G67</f>
        <v>0</v>
      </c>
      <c r="J68" s="22">
        <f>'Ejecucion '!H67</f>
        <v>0</v>
      </c>
      <c r="K68" s="12"/>
      <c r="L68" s="12"/>
      <c r="M68" s="12"/>
      <c r="N68" s="12"/>
      <c r="O68" s="12"/>
      <c r="P68" s="16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22">
        <f>'Ejecucion '!G68</f>
        <v>0</v>
      </c>
      <c r="J69" s="22">
        <f>'Ejecucion '!H68</f>
        <v>0</v>
      </c>
      <c r="K69" s="12"/>
      <c r="L69" s="12"/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22">
        <f>'Ejecucion '!G69</f>
        <v>0</v>
      </c>
      <c r="J70" s="22">
        <f>'Ejecucion '!H69</f>
        <v>0</v>
      </c>
      <c r="K70" s="12"/>
      <c r="L70" s="12"/>
      <c r="M70" s="12"/>
      <c r="N70" s="12"/>
      <c r="O70" s="12"/>
      <c r="P70" s="16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22">
        <f>'Ejecucion '!G70</f>
        <v>0</v>
      </c>
      <c r="J71" s="22">
        <f>'Ejecucion '!H70</f>
        <v>0</v>
      </c>
      <c r="K71" s="12"/>
      <c r="L71" s="12"/>
      <c r="M71" s="12"/>
      <c r="N71" s="12"/>
      <c r="O71" s="12"/>
      <c r="P71" s="16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v>1500000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22">
        <f>'Ejecucion '!G71</f>
        <v>0</v>
      </c>
      <c r="J72" s="22">
        <f>'Ejecucion '!H71</f>
        <v>287617.33</v>
      </c>
      <c r="K72" s="12"/>
      <c r="L72" s="12"/>
      <c r="M72" s="12"/>
      <c r="N72" s="12"/>
      <c r="O72" s="12"/>
      <c r="P72" s="16">
        <f t="shared" si="0"/>
        <v>1230463.25</v>
      </c>
    </row>
    <row r="73" spans="1:16" ht="15" customHeight="1" x14ac:dyDescent="0.25">
      <c r="A73" s="17" t="s">
        <v>61</v>
      </c>
      <c r="B73" s="23">
        <v>1500000</v>
      </c>
      <c r="C73" s="23">
        <v>1500000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22">
        <f>'Ejecucion '!G72</f>
        <v>0</v>
      </c>
      <c r="J73" s="22">
        <f>'Ejecucion '!H72</f>
        <v>287617.33</v>
      </c>
      <c r="K73" s="12"/>
      <c r="L73" s="12"/>
      <c r="M73" s="12"/>
      <c r="N73" s="12"/>
      <c r="O73" s="12"/>
      <c r="P73" s="18">
        <f t="shared" si="0"/>
        <v>1230463.25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22">
        <f>'Ejecucion '!G73</f>
        <v>0</v>
      </c>
      <c r="J74" s="22">
        <f>'Ejecucion '!H73</f>
        <v>0</v>
      </c>
      <c r="K74" s="12"/>
      <c r="L74" s="12"/>
      <c r="M74" s="12"/>
      <c r="N74" s="12"/>
      <c r="O74" s="12"/>
      <c r="P74" s="16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22">
        <f>'Ejecucion '!G74</f>
        <v>0</v>
      </c>
      <c r="J75" s="22">
        <f>'Ejecucion '!H74</f>
        <v>0</v>
      </c>
      <c r="K75" s="12"/>
      <c r="L75" s="12"/>
      <c r="M75" s="12"/>
      <c r="N75" s="12"/>
      <c r="O75" s="12"/>
      <c r="P75" s="16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22">
        <f>'Ejecucion '!G75</f>
        <v>45653281.390000001</v>
      </c>
      <c r="J76" s="22">
        <f>'Ejecucion '!H75</f>
        <v>0</v>
      </c>
      <c r="K76" s="12"/>
      <c r="L76" s="12"/>
      <c r="M76" s="12"/>
      <c r="N76" s="12"/>
      <c r="O76" s="12"/>
      <c r="P76" s="16">
        <f t="shared" si="0"/>
        <v>203488607.14999998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23">
        <f>'Ejecucion '!G76</f>
        <v>45653281.390000001</v>
      </c>
      <c r="J77" s="23">
        <f>'Ejecucion '!H76</f>
        <v>0</v>
      </c>
      <c r="K77" s="12"/>
      <c r="L77" s="12"/>
      <c r="M77" s="12"/>
      <c r="N77" s="12"/>
      <c r="O77" s="12"/>
      <c r="P77" s="18">
        <f t="shared" ref="P77:P84" si="1">SUM(D77:J77)</f>
        <v>203488607.14999998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23">
        <f>'Ejecucion '!G77</f>
        <v>0</v>
      </c>
      <c r="J78" s="23">
        <f>'Ejecucion '!H77</f>
        <v>0</v>
      </c>
      <c r="K78" s="12"/>
      <c r="L78" s="12"/>
      <c r="M78" s="12"/>
      <c r="N78" s="12"/>
      <c r="O78" s="12"/>
      <c r="P78" s="18">
        <f t="shared" si="1"/>
        <v>157835325.75999999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23">
        <f>'Ejecucion '!G78</f>
        <v>0</v>
      </c>
      <c r="J79" s="23">
        <f>'Ejecucion '!H78</f>
        <v>0</v>
      </c>
      <c r="K79" s="12"/>
      <c r="L79" s="12"/>
      <c r="M79" s="12"/>
      <c r="N79" s="12"/>
      <c r="O79" s="12"/>
      <c r="P79" s="16">
        <f t="shared" si="1"/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22">
        <f>'Ejecucion '!G79</f>
        <v>2181857.4700000002</v>
      </c>
      <c r="J80" s="22">
        <f>'Ejecucion '!H79</f>
        <v>30000000</v>
      </c>
      <c r="K80" s="12"/>
      <c r="L80" s="12"/>
      <c r="M80" s="12"/>
      <c r="N80" s="12"/>
      <c r="O80" s="12"/>
      <c r="P80" s="16">
        <f t="shared" si="1"/>
        <v>143625335.19999999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23">
        <f>'Ejecucion '!G80</f>
        <v>2181857.4700000002</v>
      </c>
      <c r="J81" s="23">
        <f>'Ejecucion '!H80</f>
        <v>30000000</v>
      </c>
      <c r="K81" s="12"/>
      <c r="L81" s="12"/>
      <c r="M81" s="12"/>
      <c r="N81" s="12"/>
      <c r="O81" s="12"/>
      <c r="P81" s="18">
        <f t="shared" si="1"/>
        <v>143625335.19999999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22">
        <f>'Ejecucion '!G81</f>
        <v>0</v>
      </c>
      <c r="J82" s="22">
        <f>'Ejecucion '!H81</f>
        <v>0</v>
      </c>
      <c r="K82" s="12"/>
      <c r="L82" s="12"/>
      <c r="M82" s="12"/>
      <c r="N82" s="12"/>
      <c r="O82" s="12"/>
      <c r="P82" s="16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22">
        <f>'Ejecucion '!G82</f>
        <v>0</v>
      </c>
      <c r="J83" s="22">
        <f>'Ejecucion '!H82</f>
        <v>0</v>
      </c>
      <c r="K83" s="12"/>
      <c r="L83" s="12"/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22">
        <f>'Ejecucion '!G83</f>
        <v>0</v>
      </c>
      <c r="J84" s="22">
        <f>'Ejecucion '!H83</f>
        <v>0</v>
      </c>
      <c r="K84" s="12"/>
      <c r="L84" s="12"/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1670000000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>
        <f>'Ejecucion '!G84</f>
        <v>267485416.18999997</v>
      </c>
      <c r="J85" s="24">
        <f>'Ejecucion '!H84</f>
        <v>288492074.59000003</v>
      </c>
      <c r="K85" s="24">
        <f>'Ejecucion '!I84</f>
        <v>0</v>
      </c>
      <c r="L85" s="24">
        <f>'Ejecucion '!J84</f>
        <v>0</v>
      </c>
      <c r="M85" s="24">
        <f>'Ejecucion '!K84</f>
        <v>0</v>
      </c>
      <c r="N85" s="24">
        <f>'Ejecucion '!L84</f>
        <v>0</v>
      </c>
      <c r="O85" s="24"/>
      <c r="P85" s="24">
        <f>'Ejecucion '!N84</f>
        <v>1480272827.3</v>
      </c>
    </row>
    <row r="86" spans="1:16" ht="15" customHeight="1" x14ac:dyDescent="0.25">
      <c r="A86" s="36" t="s">
        <v>102</v>
      </c>
      <c r="B86" s="1"/>
      <c r="C86" s="1"/>
      <c r="E86" s="18"/>
    </row>
    <row r="87" spans="1:16" ht="15" customHeight="1" x14ac:dyDescent="0.25">
      <c r="C87" s="42"/>
      <c r="D87" s="1"/>
      <c r="E87" s="1"/>
    </row>
    <row r="88" spans="1:16" ht="15" customHeight="1" x14ac:dyDescent="0.25">
      <c r="C88" s="42"/>
      <c r="D88" s="1"/>
    </row>
    <row r="89" spans="1:16" ht="15" customHeight="1" x14ac:dyDescent="0.25">
      <c r="B89" s="1"/>
      <c r="C89" s="41"/>
      <c r="D89" s="54"/>
    </row>
    <row r="90" spans="1:16" ht="15" customHeight="1" x14ac:dyDescent="0.25">
      <c r="D90" s="55"/>
    </row>
    <row r="91" spans="1:16" ht="15" customHeight="1" x14ac:dyDescent="0.25">
      <c r="A91" s="4" t="s">
        <v>95</v>
      </c>
      <c r="F91" s="84" t="s">
        <v>96</v>
      </c>
      <c r="G91" s="84"/>
      <c r="H91" s="84"/>
    </row>
    <row r="92" spans="1:16" ht="15" customHeight="1" x14ac:dyDescent="0.25">
      <c r="A92" s="4"/>
      <c r="C92" s="58"/>
      <c r="D92" s="58"/>
      <c r="E92" s="58"/>
      <c r="F92" s="5"/>
      <c r="G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I93" s="5"/>
      <c r="J93" s="5"/>
      <c r="K93" s="5"/>
      <c r="L93" s="5"/>
      <c r="M93" s="5"/>
    </row>
    <row r="94" spans="1:16" ht="15" customHeight="1" x14ac:dyDescent="0.25">
      <c r="C94" s="68"/>
      <c r="D94" s="68"/>
      <c r="E94" s="68"/>
      <c r="F94" s="68"/>
      <c r="G94" s="68"/>
      <c r="H94" s="68"/>
      <c r="I94" s="68"/>
      <c r="J94" s="68"/>
    </row>
    <row r="95" spans="1:16" ht="15" customHeight="1" x14ac:dyDescent="0.25">
      <c r="A95" s="48" t="s">
        <v>97</v>
      </c>
      <c r="F95" s="83" t="s">
        <v>101</v>
      </c>
      <c r="G95" s="83"/>
      <c r="H95" s="83"/>
      <c r="I95" s="7"/>
      <c r="J95" s="7"/>
    </row>
    <row r="96" spans="1:16" ht="15" customHeight="1" x14ac:dyDescent="0.25">
      <c r="A96" s="8" t="s">
        <v>98</v>
      </c>
      <c r="F96" s="69" t="s">
        <v>99</v>
      </c>
      <c r="G96" s="69"/>
      <c r="H96" s="69"/>
      <c r="I96" s="53"/>
      <c r="J96" s="53"/>
      <c r="K96" s="53"/>
      <c r="L96" s="53"/>
      <c r="M96" s="53"/>
    </row>
  </sheetData>
  <mergeCells count="13">
    <mergeCell ref="C94:J94"/>
    <mergeCell ref="F96:H96"/>
    <mergeCell ref="A9:A10"/>
    <mergeCell ref="B9:B10"/>
    <mergeCell ref="C9:C10"/>
    <mergeCell ref="D9:P9"/>
    <mergeCell ref="F95:H95"/>
    <mergeCell ref="F91:H91"/>
    <mergeCell ref="A3:P3"/>
    <mergeCell ref="A4:P4"/>
    <mergeCell ref="A5:P5"/>
    <mergeCell ref="A6:P6"/>
    <mergeCell ref="A7:P7"/>
  </mergeCells>
  <printOptions verticalCentered="1"/>
  <pageMargins left="0.51181102362204722" right="0.11811023622047245" top="0" bottom="0" header="0.11811023622047245" footer="0"/>
  <pageSetup scale="4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2024-08-15T16:11:18Z</cp:lastPrinted>
  <dcterms:created xsi:type="dcterms:W3CDTF">2021-07-29T18:58:50Z</dcterms:created>
  <dcterms:modified xsi:type="dcterms:W3CDTF">2024-08-15T18:13:07Z</dcterms:modified>
</cp:coreProperties>
</file>