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60" windowHeight="7665" activeTab="2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/>
  <c r="E37" i="1"/>
  <c r="E35"/>
  <c r="E30"/>
  <c r="E29"/>
  <c r="E22"/>
  <c r="E21"/>
  <c r="E13"/>
  <c r="E13" i="2" s="1"/>
  <c r="E17"/>
  <c r="P64" i="3" l="1"/>
  <c r="R66" i="2"/>
  <c r="R78"/>
  <c r="M37" i="3"/>
  <c r="M63"/>
  <c r="M35"/>
  <c r="M33"/>
  <c r="M26"/>
  <c r="E36" i="2"/>
  <c r="E33" i="1"/>
  <c r="E34" i="2"/>
  <c r="E30"/>
  <c r="E23"/>
  <c r="E22"/>
  <c r="O65"/>
  <c r="E82" l="1"/>
  <c r="E81" s="1"/>
  <c r="E74"/>
  <c r="E66"/>
  <c r="E60"/>
  <c r="E57"/>
  <c r="E56"/>
  <c r="E40"/>
  <c r="E38"/>
  <c r="E33"/>
  <c r="E32"/>
  <c r="E31"/>
  <c r="E27"/>
  <c r="E26"/>
  <c r="E25"/>
  <c r="E24"/>
  <c r="E21"/>
  <c r="E20"/>
  <c r="E16"/>
  <c r="L80" i="3" l="1"/>
  <c r="P80" s="1"/>
  <c r="P79" s="1"/>
  <c r="L72"/>
  <c r="P72" s="1"/>
  <c r="P71" s="1"/>
  <c r="L58"/>
  <c r="L55"/>
  <c r="L54"/>
  <c r="P54" s="1"/>
  <c r="L38"/>
  <c r="P38" s="1"/>
  <c r="P37" s="1"/>
  <c r="L36"/>
  <c r="L34"/>
  <c r="L33"/>
  <c r="L32"/>
  <c r="L31"/>
  <c r="L30"/>
  <c r="L29"/>
  <c r="L28"/>
  <c r="L26"/>
  <c r="L25"/>
  <c r="L24"/>
  <c r="L23"/>
  <c r="L22"/>
  <c r="L21"/>
  <c r="L20"/>
  <c r="L19"/>
  <c r="L18"/>
  <c r="L16"/>
  <c r="L15"/>
  <c r="L14"/>
  <c r="N82" i="2"/>
  <c r="N74"/>
  <c r="R74" s="1"/>
  <c r="N66"/>
  <c r="N63"/>
  <c r="N60"/>
  <c r="R60" s="1"/>
  <c r="N57"/>
  <c r="R57" s="1"/>
  <c r="N56"/>
  <c r="R56" s="1"/>
  <c r="N40"/>
  <c r="R40" s="1"/>
  <c r="N38"/>
  <c r="R38" s="1"/>
  <c r="N36"/>
  <c r="R36" s="1"/>
  <c r="N34"/>
  <c r="R34" s="1"/>
  <c r="N33"/>
  <c r="N32"/>
  <c r="N31"/>
  <c r="N27"/>
  <c r="N30"/>
  <c r="N26"/>
  <c r="N25"/>
  <c r="N24"/>
  <c r="N23"/>
  <c r="N22"/>
  <c r="N21"/>
  <c r="N17"/>
  <c r="N15"/>
  <c r="N14"/>
  <c r="N13"/>
  <c r="R13" s="1"/>
  <c r="L13" i="3"/>
  <c r="L12"/>
  <c r="E73" i="2" l="1"/>
  <c r="E65"/>
  <c r="E55"/>
  <c r="E39"/>
  <c r="E29"/>
  <c r="E19"/>
  <c r="J79" i="3" l="1"/>
  <c r="J76"/>
  <c r="J71"/>
  <c r="J53"/>
  <c r="J37"/>
  <c r="J27"/>
  <c r="J17"/>
  <c r="J11"/>
  <c r="I79" l="1"/>
  <c r="I76"/>
  <c r="I71"/>
  <c r="I53"/>
  <c r="I37"/>
  <c r="I27"/>
  <c r="I17"/>
  <c r="I11"/>
  <c r="H79"/>
  <c r="H76"/>
  <c r="H71"/>
  <c r="H53"/>
  <c r="H37"/>
  <c r="H27"/>
  <c r="H17"/>
  <c r="H11"/>
  <c r="I84" l="1"/>
  <c r="G63"/>
  <c r="I65" i="2"/>
  <c r="G79" i="3"/>
  <c r="G76"/>
  <c r="G71"/>
  <c r="G53"/>
  <c r="G37"/>
  <c r="G27"/>
  <c r="G17"/>
  <c r="G11"/>
  <c r="F79" l="1"/>
  <c r="F76"/>
  <c r="F71"/>
  <c r="F53"/>
  <c r="F37"/>
  <c r="F27"/>
  <c r="F17"/>
  <c r="F11"/>
  <c r="E80" i="1" l="1"/>
  <c r="E72"/>
  <c r="E64"/>
  <c r="E54"/>
  <c r="E38"/>
  <c r="E28"/>
  <c r="E18"/>
  <c r="E12"/>
  <c r="E12" i="2" s="1"/>
  <c r="E86" s="1"/>
  <c r="E85" i="1" l="1"/>
  <c r="H81" i="2"/>
  <c r="H78"/>
  <c r="H73"/>
  <c r="H55"/>
  <c r="H39"/>
  <c r="H29"/>
  <c r="H19"/>
  <c r="H12"/>
  <c r="E79" i="3" l="1"/>
  <c r="E76"/>
  <c r="E71"/>
  <c r="E53"/>
  <c r="E37"/>
  <c r="E27"/>
  <c r="E17"/>
  <c r="E11"/>
  <c r="D79" l="1"/>
  <c r="D76"/>
  <c r="D71"/>
  <c r="D53"/>
  <c r="D37"/>
  <c r="D27"/>
  <c r="D17"/>
  <c r="D11"/>
  <c r="P83" l="1"/>
  <c r="P82"/>
  <c r="P81"/>
  <c r="P68"/>
  <c r="P70"/>
  <c r="P69"/>
  <c r="P46"/>
  <c r="P52"/>
  <c r="P51"/>
  <c r="P50"/>
  <c r="P49"/>
  <c r="P48"/>
  <c r="P47"/>
  <c r="P45"/>
  <c r="P44"/>
  <c r="P43"/>
  <c r="P42"/>
  <c r="P41"/>
  <c r="P40"/>
  <c r="P39"/>
  <c r="R82" i="2"/>
  <c r="R81" s="1"/>
  <c r="R76"/>
  <c r="R75"/>
  <c r="R69"/>
  <c r="R68"/>
  <c r="R67"/>
  <c r="R65"/>
  <c r="R64"/>
  <c r="R63"/>
  <c r="R62"/>
  <c r="R61"/>
  <c r="R59"/>
  <c r="R58"/>
  <c r="R39"/>
  <c r="R37"/>
  <c r="R35"/>
  <c r="R33"/>
  <c r="R32"/>
  <c r="R31"/>
  <c r="R30"/>
  <c r="R28"/>
  <c r="R27"/>
  <c r="R26"/>
  <c r="R25"/>
  <c r="R24"/>
  <c r="R23"/>
  <c r="R22"/>
  <c r="R21"/>
  <c r="R17"/>
  <c r="R15"/>
  <c r="R14"/>
  <c r="P74" i="3"/>
  <c r="P73"/>
  <c r="P67"/>
  <c r="P66"/>
  <c r="P65"/>
  <c r="P63"/>
  <c r="P62"/>
  <c r="P61"/>
  <c r="P60"/>
  <c r="P59"/>
  <c r="P58"/>
  <c r="P57"/>
  <c r="P56"/>
  <c r="P55"/>
  <c r="P36"/>
  <c r="P35"/>
  <c r="P34"/>
  <c r="P33"/>
  <c r="P32"/>
  <c r="P31"/>
  <c r="P30"/>
  <c r="P29"/>
  <c r="P28"/>
  <c r="P26"/>
  <c r="P25"/>
  <c r="P24"/>
  <c r="P23"/>
  <c r="P22"/>
  <c r="P21"/>
  <c r="P20"/>
  <c r="P19"/>
  <c r="P16"/>
  <c r="P14"/>
  <c r="P13"/>
  <c r="P12"/>
  <c r="P27" l="1"/>
  <c r="R55" i="2"/>
  <c r="R73"/>
  <c r="R29"/>
  <c r="P53" i="3"/>
  <c r="D81" i="2" l="1"/>
  <c r="D73"/>
  <c r="D70"/>
  <c r="D65"/>
  <c r="D55"/>
  <c r="D48"/>
  <c r="D39"/>
  <c r="D29"/>
  <c r="D19"/>
  <c r="D12"/>
  <c r="O81" l="1"/>
  <c r="O78"/>
  <c r="O73"/>
  <c r="O55"/>
  <c r="O39"/>
  <c r="O29"/>
  <c r="O12"/>
  <c r="M79" i="3" l="1"/>
  <c r="M76"/>
  <c r="M71"/>
  <c r="M53"/>
  <c r="M27"/>
  <c r="L79" l="1"/>
  <c r="L76"/>
  <c r="L71"/>
  <c r="L53"/>
  <c r="L37"/>
  <c r="L27"/>
  <c r="L17"/>
  <c r="L11"/>
  <c r="M81" i="2" l="1"/>
  <c r="M78"/>
  <c r="M73"/>
  <c r="M55"/>
  <c r="M39"/>
  <c r="M29"/>
  <c r="M12"/>
  <c r="K79" i="3" l="1"/>
  <c r="K76"/>
  <c r="K71"/>
  <c r="K53"/>
  <c r="K37"/>
  <c r="K27"/>
  <c r="K17"/>
  <c r="K11"/>
  <c r="K84" l="1"/>
  <c r="J29" i="2" l="1"/>
  <c r="O79" i="3"/>
  <c r="N79"/>
  <c r="O76"/>
  <c r="N76"/>
  <c r="O71"/>
  <c r="N71"/>
  <c r="O53"/>
  <c r="N53"/>
  <c r="O37"/>
  <c r="N37"/>
  <c r="O27"/>
  <c r="N27"/>
  <c r="O17"/>
  <c r="N17"/>
  <c r="O11"/>
  <c r="N11"/>
  <c r="G84" l="1"/>
  <c r="F84"/>
  <c r="J84"/>
  <c r="E84"/>
  <c r="D84"/>
  <c r="H84"/>
  <c r="L84"/>
  <c r="O84"/>
  <c r="N84"/>
  <c r="D80" i="1" l="1"/>
  <c r="D72"/>
  <c r="D69"/>
  <c r="D64"/>
  <c r="D54"/>
  <c r="D47"/>
  <c r="D38"/>
  <c r="D28"/>
  <c r="D18"/>
  <c r="D12"/>
  <c r="D86" i="2" l="1"/>
  <c r="D85" i="1"/>
  <c r="Q81" i="2"/>
  <c r="P81"/>
  <c r="N81"/>
  <c r="L81"/>
  <c r="K81"/>
  <c r="J81"/>
  <c r="I81"/>
  <c r="G81"/>
  <c r="F81"/>
  <c r="Q78"/>
  <c r="P78"/>
  <c r="N78"/>
  <c r="L78"/>
  <c r="K78"/>
  <c r="J78"/>
  <c r="I78"/>
  <c r="G78"/>
  <c r="F78"/>
  <c r="Q73"/>
  <c r="P73"/>
  <c r="N73"/>
  <c r="L73"/>
  <c r="K73"/>
  <c r="J73"/>
  <c r="I73"/>
  <c r="G73"/>
  <c r="F73"/>
  <c r="Q55"/>
  <c r="P55"/>
  <c r="N55"/>
  <c r="L55"/>
  <c r="K55"/>
  <c r="J55"/>
  <c r="I55"/>
  <c r="G55"/>
  <c r="F55"/>
  <c r="Q39"/>
  <c r="P39"/>
  <c r="N39"/>
  <c r="L39"/>
  <c r="K39"/>
  <c r="J39"/>
  <c r="I39"/>
  <c r="G39"/>
  <c r="F39"/>
  <c r="Q29"/>
  <c r="P29"/>
  <c r="N29"/>
  <c r="L29"/>
  <c r="K29"/>
  <c r="I29"/>
  <c r="G29"/>
  <c r="F29"/>
  <c r="Q19"/>
  <c r="P19"/>
  <c r="L19"/>
  <c r="K19"/>
  <c r="J19"/>
  <c r="I19"/>
  <c r="G19"/>
  <c r="F19"/>
  <c r="Q12"/>
  <c r="P12"/>
  <c r="L12"/>
  <c r="K12"/>
  <c r="J12"/>
  <c r="I12"/>
  <c r="G12"/>
  <c r="F12"/>
  <c r="I86" l="1"/>
  <c r="J86"/>
  <c r="H86"/>
  <c r="P86"/>
  <c r="Q86"/>
  <c r="G86"/>
  <c r="K86"/>
  <c r="L86"/>
  <c r="F86"/>
  <c r="M19" l="1"/>
  <c r="M86" s="1"/>
  <c r="N20" l="1"/>
  <c r="N16"/>
  <c r="N19" l="1"/>
  <c r="N86" s="1"/>
  <c r="R16"/>
  <c r="R12" s="1"/>
  <c r="N12"/>
  <c r="R20" l="1"/>
  <c r="R19" s="1"/>
  <c r="R86" s="1"/>
  <c r="O19"/>
  <c r="O86" s="1"/>
  <c r="P15" i="3"/>
  <c r="P11" s="1"/>
  <c r="M11"/>
  <c r="P18"/>
  <c r="P17" s="1"/>
  <c r="M17"/>
  <c r="M84" s="1"/>
  <c r="P84" l="1"/>
</calcChain>
</file>

<file path=xl/sharedStrings.xml><?xml version="1.0" encoding="utf-8"?>
<sst xmlns="http://schemas.openxmlformats.org/spreadsheetml/2006/main" count="284" uniqueCount="105">
  <si>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</si>
  <si>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</si>
  <si>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</si>
  <si>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</si>
  <si>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</si>
  <si>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</si>
  <si>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</si>
  <si>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</si>
  <si>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</si>
  <si>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</si>
  <si>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</si>
  <si>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</si>
  <si>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</si>
  <si>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</si>
  <si>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</si>
  <si>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</si>
  <si>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</si>
  <si>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</si>
  <si>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</si>
  <si>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</si>
  <si>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</si>
  <si>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</si>
  <si>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</si>
  <si>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</si>
  <si>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</si>
  <si>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</si>
  <si>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</si>
  <si>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</si>
  <si>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</si>
  <si>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</si>
  <si>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</si>
  <si>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</si>
  <si>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</si>
  <si>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</si>
  <si>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</si>
  <si>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</si>
  <si>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</si>
  <si>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</si>
  <si>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</si>
  <si>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</si>
  <si>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</si>
  <si>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</si>
  <si>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</si>
  <si>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</si>
  <si>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</si>
  <si>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</si>
  <si>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</si>
  <si>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</si>
  <si>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</si>
  <si>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</si>
  <si>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</si>
  <si>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</si>
  <si>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</si>
  <si>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</si>
  <si>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</si>
  <si>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</si>
  <si>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</si>
  <si>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</si>
  <si>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</si>
  <si>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</si>
  <si>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</si>
  <si>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</si>
  <si>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</si>
  <si>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</si>
  <si>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</si>
  <si>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</si>
  <si>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</si>
  <si>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</si>
  <si>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</si>
  <si>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</si>
  <si>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</si>
  <si>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</si>
  <si>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</si>
  <si>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</si>
  <si>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</si>
  <si>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</si>
  <si>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</si>
  <si>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</si>
  <si>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</si>
  <si>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</si>
  <si>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</si>
  <si>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</si>
  <si>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</si>
  <si>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</si>
  <si>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</si>
  <si>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</si>
  <si>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</si>
  <si>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</si>
  <si>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</si>
  <si>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</si>
  <si>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</si>
  <si>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</si>
  <si>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</si>
  <si>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</si>
  <si>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</si>
  <si>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</si>
  <si>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</si>
  <si>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</si>
  <si>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</si>
  <si>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</si>
  <si>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</si>
  <si>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</si>
  <si>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</si>
  <si>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</si>
  <si>
    <t xml:space="preserve"> 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</si>
</sst>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  <numFmt numFmtId="170" formatCode="#,##0.00;\(#,##0.00\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9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164" fontId="4" fillId="0" borderId="0" xfId="1" applyFont="1" applyAlignment="1">
      <alignment vertical="center" wrapText="1" readingOrder="1"/>
    </xf>
    <xf numFmtId="164" fontId="5" fillId="0" borderId="0" xfId="1" applyFont="1" applyAlignment="1">
      <alignment vertical="top" wrapText="1" readingOrder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top" wrapText="1" readingOrder="1"/>
    </xf>
    <xf numFmtId="164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164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0" fillId="0" borderId="0" xfId="0" applyAlignment="1">
      <alignment horizontal="center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right"/>
    </xf>
    <xf numFmtId="0" fontId="0" fillId="0" borderId="0" xfId="0" applyBorder="1" applyAlignment="1"/>
    <xf numFmtId="0" fontId="0" fillId="0" borderId="0" xfId="0" applyBorder="1"/>
    <xf numFmtId="168" fontId="14" fillId="0" borderId="0" xfId="0" applyNumberFormat="1" applyFont="1" applyBorder="1" applyAlignment="1"/>
    <xf numFmtId="43" fontId="0" fillId="0" borderId="0" xfId="0" applyNumberFormat="1" applyAlignment="1"/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164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43" fontId="0" fillId="0" borderId="0" xfId="0" applyNumberForma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1398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2</xdr:col>
      <xdr:colOff>7637859</xdr:colOff>
      <xdr:row>1</xdr:row>
      <xdr:rowOff>109537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1859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2723539</xdr:colOff>
      <xdr:row>92</xdr:row>
      <xdr:rowOff>29843</xdr:rowOff>
    </xdr:from>
    <xdr:ext cx="2077641" cy="436786"/>
    <xdr:sp macro="" textlink="">
      <xdr:nvSpPr>
        <xdr:cNvPr id="6" name="CuadroTexto 5"/>
        <xdr:cNvSpPr txBox="1"/>
      </xdr:nvSpPr>
      <xdr:spPr>
        <a:xfrm>
          <a:off x="3488425" y="1814177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11</xdr:col>
      <xdr:colOff>208371</xdr:colOff>
      <xdr:row>92</xdr:row>
      <xdr:rowOff>50159</xdr:rowOff>
    </xdr:from>
    <xdr:ext cx="2358081" cy="436786"/>
    <xdr:sp macro="" textlink="">
      <xdr:nvSpPr>
        <xdr:cNvPr id="7" name="CuadroTexto 6"/>
        <xdr:cNvSpPr txBox="1"/>
      </xdr:nvSpPr>
      <xdr:spPr>
        <a:xfrm>
          <a:off x="18363598" y="181620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2669886</xdr:colOff>
      <xdr:row>91</xdr:row>
      <xdr:rowOff>202046</xdr:rowOff>
    </xdr:from>
    <xdr:to>
      <xdr:col>2</xdr:col>
      <xdr:colOff>5011474</xdr:colOff>
      <xdr:row>91</xdr:row>
      <xdr:rowOff>213619</xdr:rowOff>
    </xdr:to>
    <xdr:cxnSp macro="">
      <xdr:nvCxnSpPr>
        <xdr:cNvPr id="8" name="Conector recto 7"/>
        <xdr:cNvCxnSpPr/>
      </xdr:nvCxnSpPr>
      <xdr:spPr>
        <a:xfrm>
          <a:off x="4199659" y="18285114"/>
          <a:ext cx="2341588" cy="115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1198063</xdr:colOff>
      <xdr:row>92</xdr:row>
      <xdr:rowOff>13609</xdr:rowOff>
    </xdr:from>
    <xdr:to>
      <xdr:col>13</xdr:col>
      <xdr:colOff>244517</xdr:colOff>
      <xdr:row>92</xdr:row>
      <xdr:rowOff>14655</xdr:rowOff>
    </xdr:to>
    <xdr:cxnSp macro="">
      <xdr:nvCxnSpPr>
        <xdr:cNvPr id="9" name="Conector recto 8"/>
        <xdr:cNvCxnSpPr/>
      </xdr:nvCxnSpPr>
      <xdr:spPr>
        <a:xfrm flipV="1">
          <a:off x="18905904" y="18313154"/>
          <a:ext cx="2654408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708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2251983</xdr:colOff>
      <xdr:row>91</xdr:row>
      <xdr:rowOff>2</xdr:rowOff>
    </xdr:from>
    <xdr:ext cx="2077641" cy="436786"/>
    <xdr:sp macro="" textlink="">
      <xdr:nvSpPr>
        <xdr:cNvPr id="6" name="CuadroTexto 5"/>
        <xdr:cNvSpPr txBox="1"/>
      </xdr:nvSpPr>
      <xdr:spPr>
        <a:xfrm>
          <a:off x="2251983" y="1779814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2224003</xdr:colOff>
      <xdr:row>90</xdr:row>
      <xdr:rowOff>176893</xdr:rowOff>
    </xdr:from>
    <xdr:to>
      <xdr:col>2</xdr:col>
      <xdr:colOff>4357603</xdr:colOff>
      <xdr:row>90</xdr:row>
      <xdr:rowOff>186700</xdr:rowOff>
    </xdr:to>
    <xdr:cxnSp macro="">
      <xdr:nvCxnSpPr>
        <xdr:cNvPr id="7" name="Conector recto 6"/>
        <xdr:cNvCxnSpPr/>
      </xdr:nvCxnSpPr>
      <xdr:spPr>
        <a:xfrm flipV="1">
          <a:off x="2224003" y="17784536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240151</xdr:colOff>
      <xdr:row>91</xdr:row>
      <xdr:rowOff>2</xdr:rowOff>
    </xdr:from>
    <xdr:ext cx="2358081" cy="436786"/>
    <xdr:sp macro="" textlink="">
      <xdr:nvSpPr>
        <xdr:cNvPr id="8" name="CuadroTexto 7"/>
        <xdr:cNvSpPr txBox="1"/>
      </xdr:nvSpPr>
      <xdr:spPr>
        <a:xfrm>
          <a:off x="14486830" y="1779814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270589</xdr:colOff>
      <xdr:row>90</xdr:row>
      <xdr:rowOff>176893</xdr:rowOff>
    </xdr:from>
    <xdr:to>
      <xdr:col>10</xdr:col>
      <xdr:colOff>1139044</xdr:colOff>
      <xdr:row>90</xdr:row>
      <xdr:rowOff>178481</xdr:rowOff>
    </xdr:to>
    <xdr:cxnSp macro="">
      <xdr:nvCxnSpPr>
        <xdr:cNvPr id="9" name="Conector recto 8"/>
        <xdr:cNvCxnSpPr/>
      </xdr:nvCxnSpPr>
      <xdr:spPr>
        <a:xfrm>
          <a:off x="14517268" y="17784536"/>
          <a:ext cx="22972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perez/AppData/Local/Temp/pid-13064/Copia%20de%202022%2010%2008%20Reportes%20Agsoto%202022%20Solo%20Gast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97"/>
  <sheetViews>
    <sheetView showGridLines="0" topLeftCell="A67" zoomScale="115" zoomScaleNormal="115" workbookViewId="0">
      <selection activeCell="E87" sqref="E87"/>
    </sheetView>
  </sheetViews>
  <sheetFormatPr baseColWidth="10" defaultColWidth="11.42578125" defaultRowHeight="15"/>
  <cols>
    <col min="1" max="1" width="0.140625" customWidth="1"/>
    <col min="2" max="2" width="0.42578125" customWidth="1"/>
    <col min="3" max="3" width="70" customWidth="1"/>
    <col min="4" max="4" width="28.85546875" customWidth="1"/>
    <col min="5" max="5" width="22.85546875" customWidth="1"/>
    <col min="6" max="6" width="18.140625" style="13" customWidth="1"/>
    <col min="7" max="7" width="22.5703125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>
      <c r="C3" s="69" t="s">
        <v>99</v>
      </c>
      <c r="D3" s="70"/>
      <c r="E3" s="70"/>
      <c r="F3" s="33"/>
      <c r="G3" s="5"/>
      <c r="H3" s="33"/>
      <c r="I3" s="5"/>
      <c r="J3" s="5"/>
      <c r="K3" s="5"/>
      <c r="L3" s="5"/>
    </row>
    <row r="4" spans="2:12" ht="21" customHeight="1">
      <c r="C4" s="67" t="s">
        <v>98</v>
      </c>
      <c r="D4" s="68"/>
      <c r="E4" s="68"/>
      <c r="F4" s="34"/>
      <c r="G4" s="6"/>
      <c r="H4" s="34"/>
      <c r="I4" s="6"/>
      <c r="J4" s="6"/>
      <c r="K4" s="6"/>
      <c r="L4" s="6"/>
    </row>
    <row r="5" spans="2:12" ht="15.75">
      <c r="C5" s="76" t="s">
        <v>102</v>
      </c>
      <c r="D5" s="77"/>
      <c r="E5" s="77"/>
      <c r="F5" s="35"/>
      <c r="G5" s="7"/>
      <c r="H5" s="35"/>
      <c r="I5" s="7"/>
      <c r="J5" s="7"/>
      <c r="K5" s="7"/>
      <c r="L5" s="7"/>
    </row>
    <row r="6" spans="2:12" ht="15.75" customHeight="1">
      <c r="C6" s="71" t="s">
        <v>76</v>
      </c>
      <c r="D6" s="72"/>
      <c r="E6" s="72"/>
      <c r="F6" s="36"/>
      <c r="G6" s="8"/>
      <c r="H6" s="36"/>
      <c r="I6" s="8"/>
      <c r="J6" s="8"/>
      <c r="K6" s="8"/>
      <c r="L6" s="8"/>
    </row>
    <row r="7" spans="2:12" ht="15.75" customHeight="1">
      <c r="B7" s="9"/>
      <c r="C7" s="71" t="s">
        <v>77</v>
      </c>
      <c r="D7" s="72"/>
      <c r="E7" s="72"/>
      <c r="F7" s="36"/>
      <c r="G7" s="8"/>
      <c r="H7" s="36"/>
      <c r="I7" s="8"/>
      <c r="J7" s="8"/>
      <c r="K7" s="8"/>
      <c r="L7" s="8"/>
    </row>
    <row r="9" spans="2:12" ht="15" customHeight="1">
      <c r="C9" s="73" t="s">
        <v>66</v>
      </c>
      <c r="D9" s="74" t="s">
        <v>94</v>
      </c>
      <c r="E9" s="74" t="s">
        <v>93</v>
      </c>
    </row>
    <row r="10" spans="2:12" ht="23.25" customHeight="1">
      <c r="C10" s="73"/>
      <c r="D10" s="75"/>
      <c r="E10" s="75"/>
    </row>
    <row r="11" spans="2:12">
      <c r="C11" s="1" t="s">
        <v>0</v>
      </c>
      <c r="D11" s="2"/>
      <c r="E11" s="2"/>
    </row>
    <row r="12" spans="2:12">
      <c r="C12" s="3" t="s">
        <v>1</v>
      </c>
      <c r="D12" s="17">
        <f>SUM(D13:D17)</f>
        <v>794389024</v>
      </c>
      <c r="E12" s="17">
        <f>SUM(E13:E17)</f>
        <v>913389024</v>
      </c>
    </row>
    <row r="13" spans="2:12">
      <c r="C13" s="4" t="s">
        <v>2</v>
      </c>
      <c r="D13" s="18">
        <v>652350000</v>
      </c>
      <c r="E13" s="57">
        <f>715350000+18000000+15000000</f>
        <v>748350000</v>
      </c>
      <c r="G13" s="13"/>
      <c r="I13" s="13"/>
    </row>
    <row r="14" spans="2:12">
      <c r="C14" s="4" t="s">
        <v>3</v>
      </c>
      <c r="D14" s="18">
        <v>48000000</v>
      </c>
      <c r="E14" s="58">
        <v>63000000</v>
      </c>
      <c r="G14" s="44"/>
      <c r="I14" s="44"/>
    </row>
    <row r="15" spans="2:12">
      <c r="C15" s="4" t="s">
        <v>4</v>
      </c>
      <c r="D15" s="18"/>
      <c r="E15" s="18"/>
    </row>
    <row r="16" spans="2:12">
      <c r="C16" s="4" t="s">
        <v>5</v>
      </c>
      <c r="D16" s="18">
        <v>9000000</v>
      </c>
      <c r="E16" s="58">
        <v>17000000</v>
      </c>
    </row>
    <row r="17" spans="3:10">
      <c r="C17" s="4" t="s">
        <v>6</v>
      </c>
      <c r="D17" s="18">
        <v>85039024</v>
      </c>
      <c r="E17" s="18">
        <v>85039024</v>
      </c>
    </row>
    <row r="18" spans="3:10">
      <c r="C18" s="3" t="s">
        <v>7</v>
      </c>
      <c r="D18" s="17">
        <f>SUM(D19:D27)</f>
        <v>119750000</v>
      </c>
      <c r="E18" s="17">
        <f>SUM(E19:E27)</f>
        <v>405598203</v>
      </c>
    </row>
    <row r="19" spans="3:10">
      <c r="C19" s="4" t="s">
        <v>8</v>
      </c>
      <c r="D19" s="18">
        <v>12000000</v>
      </c>
      <c r="E19" s="58">
        <v>15000000</v>
      </c>
    </row>
    <row r="20" spans="3:10">
      <c r="C20" s="4" t="s">
        <v>9</v>
      </c>
      <c r="D20" s="18">
        <v>9200000</v>
      </c>
      <c r="E20" s="58">
        <v>29200000</v>
      </c>
    </row>
    <row r="21" spans="3:10">
      <c r="C21" s="4" t="s">
        <v>10</v>
      </c>
      <c r="D21" s="18">
        <v>20000000</v>
      </c>
      <c r="E21" s="58">
        <f>70848203+10000000+5000000</f>
        <v>85848203</v>
      </c>
      <c r="G21" s="44"/>
    </row>
    <row r="22" spans="3:10">
      <c r="C22" s="4" t="s">
        <v>11</v>
      </c>
      <c r="D22" s="18">
        <v>52100000</v>
      </c>
      <c r="E22" s="58">
        <f>155100000+50000000+28000000</f>
        <v>233100000</v>
      </c>
      <c r="G22" s="21"/>
    </row>
    <row r="23" spans="3:10">
      <c r="C23" s="4" t="s">
        <v>12</v>
      </c>
      <c r="D23" s="18">
        <v>1700000</v>
      </c>
      <c r="E23" s="58">
        <v>2700000</v>
      </c>
      <c r="F23" s="13" t="s">
        <v>104</v>
      </c>
    </row>
    <row r="24" spans="3:10">
      <c r="C24" s="4" t="s">
        <v>13</v>
      </c>
      <c r="D24" s="18">
        <v>8000000</v>
      </c>
      <c r="E24" s="58">
        <v>8000000</v>
      </c>
    </row>
    <row r="25" spans="3:10">
      <c r="C25" s="4" t="s">
        <v>14</v>
      </c>
      <c r="D25" s="18">
        <v>6800000</v>
      </c>
      <c r="E25" s="18">
        <v>6800000</v>
      </c>
    </row>
    <row r="26" spans="3:10">
      <c r="C26" s="4" t="s">
        <v>15</v>
      </c>
      <c r="D26" s="18">
        <v>9950000</v>
      </c>
      <c r="E26" s="58">
        <v>24950000</v>
      </c>
      <c r="G26" s="13"/>
      <c r="I26" s="13"/>
      <c r="J26" s="44"/>
    </row>
    <row r="27" spans="3:10">
      <c r="C27" s="4" t="s">
        <v>16</v>
      </c>
      <c r="D27" s="18"/>
      <c r="E27" s="18"/>
      <c r="J27" s="44"/>
    </row>
    <row r="28" spans="3:10">
      <c r="C28" s="3" t="s">
        <v>17</v>
      </c>
      <c r="D28" s="17">
        <f>SUM(D29:D37)</f>
        <v>244250000</v>
      </c>
      <c r="E28" s="17">
        <f>SUM(E29:E37)</f>
        <v>1011950000</v>
      </c>
    </row>
    <row r="29" spans="3:10">
      <c r="C29" s="4" t="s">
        <v>18</v>
      </c>
      <c r="D29" s="18">
        <v>200200000</v>
      </c>
      <c r="E29" s="58">
        <f>595200000+215000000+90500000</f>
        <v>900700000</v>
      </c>
      <c r="G29" s="21"/>
    </row>
    <row r="30" spans="3:10">
      <c r="C30" s="4" t="s">
        <v>19</v>
      </c>
      <c r="D30" s="18">
        <v>2500000</v>
      </c>
      <c r="E30" s="18">
        <f>3500000+4500000</f>
        <v>8000000</v>
      </c>
    </row>
    <row r="31" spans="3:10">
      <c r="C31" s="4" t="s">
        <v>20</v>
      </c>
      <c r="D31" s="18">
        <v>1860189</v>
      </c>
      <c r="E31" s="58">
        <v>3560189</v>
      </c>
      <c r="G31" s="44"/>
    </row>
    <row r="32" spans="3:10">
      <c r="C32" s="4" t="s">
        <v>21</v>
      </c>
      <c r="D32" s="18">
        <v>250000</v>
      </c>
      <c r="E32" s="18">
        <v>250000</v>
      </c>
    </row>
    <row r="33" spans="3:7">
      <c r="C33" s="4" t="s">
        <v>22</v>
      </c>
      <c r="D33" s="18">
        <v>13200000</v>
      </c>
      <c r="E33" s="58">
        <f>30200000+15000000</f>
        <v>45200000</v>
      </c>
      <c r="G33" s="21"/>
    </row>
    <row r="34" spans="3:7">
      <c r="C34" s="4" t="s">
        <v>23</v>
      </c>
      <c r="D34" s="18"/>
      <c r="E34" s="18"/>
    </row>
    <row r="35" spans="3:7">
      <c r="C35" s="4" t="s">
        <v>24</v>
      </c>
      <c r="D35" s="18">
        <v>17250000</v>
      </c>
      <c r="E35" s="18">
        <f>24250000+10000000+4000000</f>
        <v>38250000</v>
      </c>
      <c r="G35" s="21"/>
    </row>
    <row r="36" spans="3:7">
      <c r="C36" s="4" t="s">
        <v>25</v>
      </c>
      <c r="D36" s="18"/>
      <c r="E36" s="18"/>
    </row>
    <row r="37" spans="3:7">
      <c r="C37" s="4" t="s">
        <v>26</v>
      </c>
      <c r="D37" s="18">
        <v>8989811</v>
      </c>
      <c r="E37" s="18">
        <f>12989811+3000000</f>
        <v>15989811</v>
      </c>
      <c r="G37" s="44"/>
    </row>
    <row r="38" spans="3:7">
      <c r="C38" s="3" t="s">
        <v>27</v>
      </c>
      <c r="D38" s="17">
        <f>SUM(D39:D46)</f>
        <v>1500000</v>
      </c>
      <c r="E38" s="17">
        <f>SUM(E39:E46)</f>
        <v>1500000</v>
      </c>
    </row>
    <row r="39" spans="3:7">
      <c r="C39" s="4" t="s">
        <v>28</v>
      </c>
      <c r="D39" s="18">
        <v>1500000</v>
      </c>
      <c r="E39" s="18">
        <v>1500000</v>
      </c>
    </row>
    <row r="40" spans="3:7">
      <c r="C40" s="4" t="s">
        <v>29</v>
      </c>
      <c r="D40" s="18"/>
      <c r="E40" s="18"/>
    </row>
    <row r="41" spans="3:7">
      <c r="C41" s="4" t="s">
        <v>30</v>
      </c>
      <c r="D41" s="18"/>
      <c r="E41" s="18"/>
    </row>
    <row r="42" spans="3:7">
      <c r="C42" s="4" t="s">
        <v>31</v>
      </c>
      <c r="D42" s="18"/>
      <c r="E42" s="18"/>
    </row>
    <row r="43" spans="3:7">
      <c r="C43" s="4" t="s">
        <v>32</v>
      </c>
      <c r="D43" s="18"/>
      <c r="E43" s="18"/>
    </row>
    <row r="44" spans="3:7">
      <c r="C44" s="4" t="s">
        <v>33</v>
      </c>
      <c r="D44" s="18"/>
      <c r="E44" s="18"/>
    </row>
    <row r="45" spans="3:7">
      <c r="C45" s="4" t="s">
        <v>34</v>
      </c>
      <c r="D45" s="18"/>
      <c r="E45" s="18"/>
    </row>
    <row r="46" spans="3:7">
      <c r="C46" s="4" t="s">
        <v>35</v>
      </c>
      <c r="D46" s="18"/>
      <c r="E46" s="18"/>
    </row>
    <row r="47" spans="3:7">
      <c r="C47" s="3" t="s">
        <v>36</v>
      </c>
      <c r="D47" s="17">
        <f>SUM(D48:D53)</f>
        <v>0</v>
      </c>
      <c r="E47" s="17"/>
    </row>
    <row r="48" spans="3:7">
      <c r="C48" s="4" t="s">
        <v>37</v>
      </c>
      <c r="D48" s="18"/>
      <c r="E48" s="18"/>
    </row>
    <row r="49" spans="3:5">
      <c r="C49" s="4" t="s">
        <v>38</v>
      </c>
      <c r="D49" s="18"/>
      <c r="E49" s="18"/>
    </row>
    <row r="50" spans="3:5">
      <c r="C50" s="4" t="s">
        <v>39</v>
      </c>
      <c r="D50" s="18"/>
      <c r="E50" s="18"/>
    </row>
    <row r="51" spans="3:5">
      <c r="C51" s="4" t="s">
        <v>40</v>
      </c>
      <c r="D51" s="18"/>
      <c r="E51" s="18"/>
    </row>
    <row r="52" spans="3:5">
      <c r="C52" s="4" t="s">
        <v>41</v>
      </c>
      <c r="D52" s="18"/>
      <c r="E52" s="18"/>
    </row>
    <row r="53" spans="3:5">
      <c r="C53" s="4" t="s">
        <v>42</v>
      </c>
      <c r="D53" s="18"/>
      <c r="E53" s="18"/>
    </row>
    <row r="54" spans="3:5">
      <c r="C54" s="3" t="s">
        <v>43</v>
      </c>
      <c r="D54" s="17">
        <f>SUM(D55:D63)</f>
        <v>12400000</v>
      </c>
      <c r="E54" s="17">
        <f>SUM(E55:E63)</f>
        <v>12400000</v>
      </c>
    </row>
    <row r="55" spans="3:5">
      <c r="C55" s="4" t="s">
        <v>44</v>
      </c>
      <c r="D55" s="18">
        <v>11000000</v>
      </c>
      <c r="E55" s="18">
        <v>11000000</v>
      </c>
    </row>
    <row r="56" spans="3:5">
      <c r="C56" s="4" t="s">
        <v>45</v>
      </c>
      <c r="D56" s="18">
        <v>300000</v>
      </c>
      <c r="E56" s="18">
        <v>300000</v>
      </c>
    </row>
    <row r="57" spans="3:5">
      <c r="C57" s="4" t="s">
        <v>46</v>
      </c>
      <c r="D57" s="18"/>
      <c r="E57" s="18"/>
    </row>
    <row r="58" spans="3:5">
      <c r="C58" s="4" t="s">
        <v>47</v>
      </c>
      <c r="D58" s="18"/>
      <c r="E58" s="18"/>
    </row>
    <row r="59" spans="3:5">
      <c r="C59" s="4" t="s">
        <v>48</v>
      </c>
      <c r="D59" s="18">
        <v>1100000</v>
      </c>
      <c r="E59" s="18">
        <v>1100000</v>
      </c>
    </row>
    <row r="60" spans="3:5">
      <c r="C60" s="4" t="s">
        <v>49</v>
      </c>
      <c r="D60" s="18"/>
      <c r="E60" s="18"/>
    </row>
    <row r="61" spans="3:5">
      <c r="C61" s="4" t="s">
        <v>50</v>
      </c>
      <c r="D61" s="18"/>
      <c r="E61" s="18"/>
    </row>
    <row r="62" spans="3:5">
      <c r="C62" s="4" t="s">
        <v>51</v>
      </c>
      <c r="D62" s="18"/>
      <c r="E62" s="18"/>
    </row>
    <row r="63" spans="3:5">
      <c r="C63" s="4" t="s">
        <v>52</v>
      </c>
      <c r="D63" s="18"/>
      <c r="E63" s="18"/>
    </row>
    <row r="64" spans="3:5">
      <c r="C64" s="3" t="s">
        <v>53</v>
      </c>
      <c r="D64" s="17">
        <f>SUM(D65:D68)</f>
        <v>3000000</v>
      </c>
      <c r="E64" s="17">
        <f>SUM(E65:E68)</f>
        <v>3000000</v>
      </c>
    </row>
    <row r="65" spans="3:5">
      <c r="C65" s="4" t="s">
        <v>54</v>
      </c>
      <c r="D65" s="18">
        <v>3000000</v>
      </c>
      <c r="E65" s="18">
        <v>3000000</v>
      </c>
    </row>
    <row r="66" spans="3:5">
      <c r="C66" s="4" t="s">
        <v>55</v>
      </c>
      <c r="D66" s="18"/>
      <c r="E66" s="18"/>
    </row>
    <row r="67" spans="3:5">
      <c r="C67" s="4" t="s">
        <v>56</v>
      </c>
      <c r="D67" s="18"/>
      <c r="E67" s="18"/>
    </row>
    <row r="68" spans="3:5">
      <c r="C68" s="4" t="s">
        <v>57</v>
      </c>
      <c r="D68" s="18"/>
      <c r="E68" s="18"/>
    </row>
    <row r="69" spans="3:5">
      <c r="C69" s="3" t="s">
        <v>58</v>
      </c>
      <c r="D69" s="17">
        <f>SUM(D70:D71)</f>
        <v>0</v>
      </c>
      <c r="E69" s="17"/>
    </row>
    <row r="70" spans="3:5">
      <c r="C70" s="4" t="s">
        <v>59</v>
      </c>
      <c r="D70" s="18"/>
      <c r="E70" s="18"/>
    </row>
    <row r="71" spans="3:5">
      <c r="C71" s="4" t="s">
        <v>60</v>
      </c>
      <c r="D71" s="18"/>
      <c r="E71" s="18"/>
    </row>
    <row r="72" spans="3:5">
      <c r="C72" s="3" t="s">
        <v>61</v>
      </c>
      <c r="D72" s="17">
        <f>SUM(D73:D75)</f>
        <v>1500000</v>
      </c>
      <c r="E72" s="17">
        <f>SUM(E73:E75)</f>
        <v>1500000</v>
      </c>
    </row>
    <row r="73" spans="3:5">
      <c r="C73" s="4" t="s">
        <v>62</v>
      </c>
      <c r="D73" s="18">
        <v>1500000</v>
      </c>
      <c r="E73" s="18">
        <v>1500000</v>
      </c>
    </row>
    <row r="74" spans="3:5">
      <c r="C74" s="4" t="s">
        <v>63</v>
      </c>
      <c r="D74" s="18"/>
      <c r="E74" s="18"/>
    </row>
    <row r="75" spans="3:5">
      <c r="C75" s="4" t="s">
        <v>64</v>
      </c>
      <c r="D75" s="18"/>
      <c r="E75" s="18"/>
    </row>
    <row r="76" spans="3:5">
      <c r="C76" s="1" t="s">
        <v>67</v>
      </c>
      <c r="D76" s="16"/>
      <c r="E76" s="16"/>
    </row>
    <row r="77" spans="3:5">
      <c r="C77" s="3" t="s">
        <v>68</v>
      </c>
      <c r="D77" s="17"/>
      <c r="E77" s="17"/>
    </row>
    <row r="78" spans="3:5">
      <c r="C78" s="4" t="s">
        <v>69</v>
      </c>
      <c r="D78" s="18"/>
      <c r="E78" s="18"/>
    </row>
    <row r="79" spans="3:5">
      <c r="C79" s="4" t="s">
        <v>70</v>
      </c>
      <c r="D79" s="18"/>
      <c r="E79" s="18"/>
    </row>
    <row r="80" spans="3:5">
      <c r="C80" s="3" t="s">
        <v>71</v>
      </c>
      <c r="D80" s="17">
        <f>SUM(D81:D82)</f>
        <v>75000000</v>
      </c>
      <c r="E80" s="17">
        <f>SUM(E81:E82)</f>
        <v>75000000</v>
      </c>
    </row>
    <row r="81" spans="3:8">
      <c r="C81" s="4" t="s">
        <v>72</v>
      </c>
      <c r="D81" s="18">
        <v>75000000</v>
      </c>
      <c r="E81" s="18">
        <v>75000000</v>
      </c>
    </row>
    <row r="82" spans="3:8">
      <c r="C82" s="4" t="s">
        <v>73</v>
      </c>
      <c r="D82" s="18"/>
      <c r="E82" s="18"/>
    </row>
    <row r="83" spans="3:8">
      <c r="C83" s="3" t="s">
        <v>74</v>
      </c>
      <c r="D83" s="17"/>
      <c r="E83" s="17"/>
    </row>
    <row r="84" spans="3:8">
      <c r="C84" s="4" t="s">
        <v>75</v>
      </c>
      <c r="D84" s="18"/>
      <c r="E84" s="18"/>
    </row>
    <row r="85" spans="3:8">
      <c r="C85" s="40" t="s">
        <v>65</v>
      </c>
      <c r="D85" s="41">
        <f>D80+D77+D72+D68+D64+D54+D47+D38+D28+D18+D12</f>
        <v>1251789024</v>
      </c>
      <c r="E85" s="41">
        <f>E80+E77+E72+E68+E64+E54+E47+E38+E28+E18+E12</f>
        <v>2424337227</v>
      </c>
      <c r="G85" s="15"/>
    </row>
    <row r="86" spans="3:8" s="25" customFormat="1" ht="15.75" thickBot="1">
      <c r="C86" s="26"/>
      <c r="D86" s="27"/>
      <c r="E86" s="27"/>
      <c r="F86" s="37"/>
      <c r="H86" s="37"/>
    </row>
    <row r="87" spans="3:8" ht="30" customHeight="1" thickBot="1">
      <c r="C87" s="22" t="s">
        <v>95</v>
      </c>
      <c r="E87" s="13"/>
    </row>
    <row r="88" spans="3:8" ht="47.25" customHeight="1" thickBot="1">
      <c r="C88" s="11" t="s">
        <v>96</v>
      </c>
      <c r="E88" s="21"/>
    </row>
    <row r="89" spans="3:8" ht="75.75" thickBot="1">
      <c r="C89" s="12" t="s">
        <v>97</v>
      </c>
    </row>
    <row r="90" spans="3:8">
      <c r="C90" s="42"/>
      <c r="D90" s="42"/>
      <c r="E90" s="42"/>
    </row>
    <row r="91" spans="3:8">
      <c r="C91" s="42"/>
      <c r="D91" s="42"/>
      <c r="E91" s="42"/>
    </row>
    <row r="92" spans="3:8">
      <c r="C92" s="42"/>
      <c r="D92" s="42"/>
      <c r="E92" s="42"/>
    </row>
    <row r="93" spans="3:8">
      <c r="C93" s="42"/>
      <c r="D93" s="42"/>
      <c r="E93" s="42"/>
    </row>
    <row r="94" spans="3:8">
      <c r="C94" s="42"/>
      <c r="D94" s="42"/>
      <c r="E94" s="42"/>
    </row>
    <row r="95" spans="3:8">
      <c r="C95" s="42"/>
      <c r="D95" s="42"/>
      <c r="E95" s="42"/>
    </row>
    <row r="96" spans="3:8">
      <c r="C96" s="42"/>
      <c r="D96" s="42"/>
      <c r="E96" s="42"/>
    </row>
    <row r="97" spans="3:5">
      <c r="C97" s="42"/>
      <c r="D97" s="42"/>
      <c r="E97" s="42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C1:T94"/>
  <sheetViews>
    <sheetView topLeftCell="F64" zoomScale="115" zoomScaleNormal="115" workbookViewId="0">
      <selection activeCell="P110" sqref="P109:P110"/>
    </sheetView>
  </sheetViews>
  <sheetFormatPr baseColWidth="10" defaultColWidth="11.42578125" defaultRowHeight="15"/>
  <cols>
    <col min="1" max="1" width="8.140625" customWidth="1"/>
    <col min="3" max="3" width="114.5703125" customWidth="1"/>
    <col min="4" max="4" width="19.7109375" style="18" customWidth="1"/>
    <col min="5" max="5" width="20" customWidth="1"/>
    <col min="6" max="6" width="17.7109375" customWidth="1"/>
    <col min="7" max="7" width="17.28515625" customWidth="1"/>
    <col min="8" max="8" width="18.28515625" customWidth="1"/>
    <col min="9" max="9" width="17.140625" customWidth="1"/>
    <col min="10" max="12" width="18.28515625" customWidth="1"/>
    <col min="13" max="13" width="17.7109375" customWidth="1"/>
    <col min="14" max="14" width="17.140625" customWidth="1"/>
    <col min="15" max="15" width="14.85546875" customWidth="1"/>
    <col min="16" max="16" width="16.140625" bestFit="1" customWidth="1"/>
    <col min="17" max="17" width="16.7109375" hidden="1" customWidth="1"/>
    <col min="18" max="18" width="20.140625" customWidth="1"/>
    <col min="19" max="19" width="15" bestFit="1" customWidth="1"/>
    <col min="20" max="20" width="17.28515625" customWidth="1"/>
  </cols>
  <sheetData>
    <row r="1" spans="3:19">
      <c r="D1"/>
    </row>
    <row r="2" spans="3:19" ht="28.5"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9"/>
      <c r="R2" s="70"/>
      <c r="S2" s="70"/>
    </row>
    <row r="3" spans="3:19" ht="28.5" customHeight="1">
      <c r="C3" s="67" t="s">
        <v>99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7"/>
      <c r="R3" s="68"/>
      <c r="S3" s="68"/>
    </row>
    <row r="4" spans="3:19" ht="21" customHeight="1">
      <c r="C4" s="76" t="s">
        <v>98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6"/>
      <c r="R4" s="77"/>
      <c r="S4" s="77"/>
    </row>
    <row r="5" spans="3:19" ht="15.75">
      <c r="C5" s="71" t="s">
        <v>102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1"/>
      <c r="R5" s="72"/>
      <c r="S5" s="72"/>
    </row>
    <row r="6" spans="3:19" ht="15.75" customHeight="1">
      <c r="C6" s="72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3:19" ht="15.75" customHeight="1">
      <c r="C7" t="s">
        <v>77</v>
      </c>
      <c r="D7"/>
    </row>
    <row r="8" spans="3:19" ht="28.5"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69"/>
      <c r="R8" s="70"/>
      <c r="S8" s="70"/>
    </row>
    <row r="9" spans="3:19" ht="25.5" customHeight="1">
      <c r="C9" s="73" t="s">
        <v>66</v>
      </c>
      <c r="D9" s="79" t="s">
        <v>94</v>
      </c>
      <c r="E9" s="74" t="s">
        <v>93</v>
      </c>
      <c r="F9" s="85" t="s">
        <v>91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7"/>
    </row>
    <row r="10" spans="3:19">
      <c r="C10" s="78"/>
      <c r="D10" s="80"/>
      <c r="E10" s="81"/>
      <c r="F10" s="54" t="s">
        <v>79</v>
      </c>
      <c r="G10" s="54" t="s">
        <v>80</v>
      </c>
      <c r="H10" s="54" t="s">
        <v>81</v>
      </c>
      <c r="I10" s="54" t="s">
        <v>82</v>
      </c>
      <c r="J10" s="55" t="s">
        <v>83</v>
      </c>
      <c r="K10" s="54" t="s">
        <v>84</v>
      </c>
      <c r="L10" s="55" t="s">
        <v>85</v>
      </c>
      <c r="M10" s="54" t="s">
        <v>86</v>
      </c>
      <c r="N10" s="54" t="s">
        <v>87</v>
      </c>
      <c r="O10" s="54" t="s">
        <v>88</v>
      </c>
      <c r="P10" s="54" t="s">
        <v>89</v>
      </c>
      <c r="Q10" s="55" t="s">
        <v>90</v>
      </c>
      <c r="R10" s="54" t="s">
        <v>78</v>
      </c>
    </row>
    <row r="11" spans="3:19">
      <c r="C11" s="46" t="s">
        <v>0</v>
      </c>
      <c r="D11" s="47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3:19" s="14" customFormat="1">
      <c r="C12" s="3" t="s">
        <v>1</v>
      </c>
      <c r="D12" s="17">
        <f>SUM(D13:D17)</f>
        <v>794389024</v>
      </c>
      <c r="E12" s="17">
        <f>+'P1 Presupuesto Aprobado'!E12</f>
        <v>913389024</v>
      </c>
      <c r="F12" s="17">
        <f t="shared" ref="F12:R12" si="0">SUM(F13:F17)</f>
        <v>71589253.040000007</v>
      </c>
      <c r="G12" s="17">
        <f t="shared" si="0"/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84319628.829999998</v>
      </c>
      <c r="P12" s="17">
        <f t="shared" si="0"/>
        <v>93242313.879999995</v>
      </c>
      <c r="Q12" s="17">
        <f t="shared" si="0"/>
        <v>0</v>
      </c>
      <c r="R12" s="17">
        <f t="shared" si="0"/>
        <v>930618800.91999984</v>
      </c>
    </row>
    <row r="13" spans="3:19">
      <c r="C13" s="4" t="s">
        <v>2</v>
      </c>
      <c r="D13" s="18">
        <v>652350000</v>
      </c>
      <c r="E13" s="18">
        <f>+'P1 Presupuesto Aprobado'!E13</f>
        <v>748350000</v>
      </c>
      <c r="F13" s="19">
        <v>59132558.82</v>
      </c>
      <c r="G13" s="19">
        <v>60452816.299999997</v>
      </c>
      <c r="H13" s="19">
        <v>72820357.959999993</v>
      </c>
      <c r="I13" s="19">
        <v>66949947.57</v>
      </c>
      <c r="J13" s="19">
        <v>62387248.25</v>
      </c>
      <c r="K13" s="19">
        <v>72896275.859999999</v>
      </c>
      <c r="L13" s="19">
        <v>70747337.439999998</v>
      </c>
      <c r="M13" s="18">
        <v>71922689.319999993</v>
      </c>
      <c r="N13" s="18">
        <f>+'[1]Reporte Etica Resum'!$C$5</f>
        <v>68287033.319999993</v>
      </c>
      <c r="O13" s="18">
        <v>70078949.030000001</v>
      </c>
      <c r="P13" s="18">
        <v>77198581.840000004</v>
      </c>
      <c r="Q13" s="18"/>
      <c r="R13" s="18">
        <f>SUM(F13:Q13)</f>
        <v>752873795.70999992</v>
      </c>
    </row>
    <row r="14" spans="3:19">
      <c r="C14" s="4" t="s">
        <v>3</v>
      </c>
      <c r="D14" s="18">
        <v>48000000</v>
      </c>
      <c r="E14" s="18">
        <f>+'P1 Presupuesto Aprobado'!E14</f>
        <v>63000000</v>
      </c>
      <c r="F14" s="19">
        <v>3454511.39</v>
      </c>
      <c r="G14" s="20">
        <v>3489948.98</v>
      </c>
      <c r="H14" s="19">
        <v>3508253.13</v>
      </c>
      <c r="I14" s="19">
        <v>3605528.93</v>
      </c>
      <c r="J14" s="19">
        <v>4285420.5999999996</v>
      </c>
      <c r="K14" s="19"/>
      <c r="L14" s="19">
        <v>3647955.88</v>
      </c>
      <c r="M14" s="18">
        <v>3673955.88</v>
      </c>
      <c r="N14" s="18">
        <f>+'[1]Reporte Etica Resum'!$C$6</f>
        <v>3660253.13</v>
      </c>
      <c r="O14" s="18">
        <v>3673253.13</v>
      </c>
      <c r="P14" s="18">
        <v>3673253.13</v>
      </c>
      <c r="Q14" s="18"/>
      <c r="R14" s="18">
        <f>SUM(F14:Q14)</f>
        <v>36672334.18</v>
      </c>
    </row>
    <row r="15" spans="3:19">
      <c r="C15" s="4" t="s">
        <v>4</v>
      </c>
      <c r="E15" s="18"/>
      <c r="F15" s="19"/>
      <c r="G15" s="19"/>
      <c r="H15" s="19"/>
      <c r="I15" s="19"/>
      <c r="J15" s="19"/>
      <c r="K15" s="19"/>
      <c r="L15" s="19"/>
      <c r="M15" s="18"/>
      <c r="N15" s="18">
        <f>+'[1]Reporte Etica Resum'!$C$7</f>
        <v>0</v>
      </c>
      <c r="O15" s="18">
        <v>0</v>
      </c>
      <c r="P15" s="18">
        <v>3277492.24</v>
      </c>
      <c r="Q15" s="18"/>
      <c r="R15" s="18">
        <f t="shared" ref="R15:R17" si="1">SUM(F15:Q15)</f>
        <v>3277492.24</v>
      </c>
      <c r="S15" s="10"/>
    </row>
    <row r="16" spans="3:19">
      <c r="C16" s="4" t="s">
        <v>5</v>
      </c>
      <c r="D16" s="18">
        <v>9000000</v>
      </c>
      <c r="E16" s="18">
        <f>+'P1 Presupuesto Aprobado'!E16</f>
        <v>17000000</v>
      </c>
      <c r="F16" s="19"/>
      <c r="G16" s="19">
        <v>261894.33</v>
      </c>
      <c r="H16" s="19">
        <v>21787701.82</v>
      </c>
      <c r="I16" s="19">
        <v>1572721.13</v>
      </c>
      <c r="J16" s="19">
        <v>4749003.1100000003</v>
      </c>
      <c r="K16" s="19">
        <v>1967421.86</v>
      </c>
      <c r="L16" s="19">
        <v>3076477.48</v>
      </c>
      <c r="M16" s="18">
        <v>4159399.19</v>
      </c>
      <c r="N16" s="18">
        <f>+'[1]Reporte Etica Resum'!$C$14</f>
        <v>736362.11</v>
      </c>
      <c r="O16" s="18">
        <v>1445173.03</v>
      </c>
      <c r="P16" s="18"/>
      <c r="Q16" s="18"/>
      <c r="R16" s="18">
        <f t="shared" si="1"/>
        <v>39756154.059999995</v>
      </c>
    </row>
    <row r="17" spans="3:20">
      <c r="C17" s="4" t="s">
        <v>6</v>
      </c>
      <c r="D17" s="18">
        <v>85039024</v>
      </c>
      <c r="E17" s="18">
        <f>+'P1 Presupuesto Aprobado'!E17</f>
        <v>85039024</v>
      </c>
      <c r="F17" s="19">
        <v>9002182.8300000001</v>
      </c>
      <c r="G17" s="19">
        <v>8859343.6199999992</v>
      </c>
      <c r="H17" s="19">
        <v>17515120.609999999</v>
      </c>
      <c r="I17" s="19">
        <v>8703682.0600000005</v>
      </c>
      <c r="J17" s="19"/>
      <c r="K17" s="19">
        <v>8852600.1600000001</v>
      </c>
      <c r="L17" s="19">
        <v>8957539.2699999996</v>
      </c>
      <c r="M17" s="18">
        <v>8996021.9700000007</v>
      </c>
      <c r="N17" s="18">
        <f>+'[1]Reporte Etica Resum'!$C$16</f>
        <v>8937293.9000000004</v>
      </c>
      <c r="O17" s="18">
        <v>9122253.6400000006</v>
      </c>
      <c r="P17" s="18">
        <v>9092986.6699999999</v>
      </c>
      <c r="Q17" s="18"/>
      <c r="R17" s="18">
        <f t="shared" si="1"/>
        <v>98039024.730000004</v>
      </c>
    </row>
    <row r="18" spans="3:20">
      <c r="C18" s="60"/>
      <c r="E18" s="18"/>
      <c r="F18" s="19"/>
      <c r="G18" s="19"/>
      <c r="H18" s="19"/>
      <c r="I18" s="19"/>
      <c r="J18" s="19"/>
      <c r="K18" s="19"/>
      <c r="L18" s="19"/>
      <c r="M18" s="18"/>
      <c r="N18" s="18"/>
      <c r="O18" s="18"/>
      <c r="P18" s="18"/>
      <c r="Q18" s="18"/>
      <c r="R18" s="18"/>
    </row>
    <row r="19" spans="3:20" s="14" customFormat="1">
      <c r="C19" s="3" t="s">
        <v>7</v>
      </c>
      <c r="D19" s="17">
        <f>SUM(D20:D28)</f>
        <v>119750000</v>
      </c>
      <c r="E19" s="17">
        <f>SUM(E20:E28)</f>
        <v>405598203</v>
      </c>
      <c r="F19" s="17">
        <f>SUM(F20:F28)</f>
        <v>4572987.5600000005</v>
      </c>
      <c r="G19" s="17">
        <f t="shared" ref="G19:Q19" si="2">SUM(G20:G28)</f>
        <v>20871773.440000005</v>
      </c>
      <c r="H19" s="17">
        <f t="shared" si="2"/>
        <v>31123878.629999995</v>
      </c>
      <c r="I19" s="17">
        <f t="shared" si="2"/>
        <v>29496898.899999999</v>
      </c>
      <c r="J19" s="17">
        <f t="shared" si="2"/>
        <v>39470792.450000003</v>
      </c>
      <c r="K19" s="17">
        <f t="shared" si="2"/>
        <v>40026118.780000001</v>
      </c>
      <c r="L19" s="17">
        <f t="shared" si="2"/>
        <v>54464766.830000013</v>
      </c>
      <c r="M19" s="17">
        <f t="shared" si="2"/>
        <v>58343641.620000005</v>
      </c>
      <c r="N19" s="17">
        <f t="shared" si="2"/>
        <v>33809898.990000002</v>
      </c>
      <c r="O19" s="17">
        <f t="shared" si="2"/>
        <v>43681702.030000009</v>
      </c>
      <c r="P19" s="17">
        <f t="shared" si="2"/>
        <v>42942769.550000004</v>
      </c>
      <c r="Q19" s="17">
        <f t="shared" si="2"/>
        <v>0</v>
      </c>
      <c r="R19" s="17">
        <f>SUM(R20:R28)</f>
        <v>398805228.77999991</v>
      </c>
      <c r="T19" s="17"/>
    </row>
    <row r="20" spans="3:20">
      <c r="C20" s="4" t="s">
        <v>8</v>
      </c>
      <c r="D20" s="18">
        <v>12000000</v>
      </c>
      <c r="E20" s="18">
        <f>+'P1 Presupuesto Aprobado'!E19</f>
        <v>15000000</v>
      </c>
      <c r="F20" s="19"/>
      <c r="G20" s="19">
        <v>791273.95</v>
      </c>
      <c r="H20" s="19">
        <v>2805754.4699999997</v>
      </c>
      <c r="I20" s="19">
        <v>1304566.58</v>
      </c>
      <c r="J20" s="19">
        <v>1464668.72</v>
      </c>
      <c r="K20" s="19">
        <v>1410518.53</v>
      </c>
      <c r="L20" s="19">
        <v>1581651.4</v>
      </c>
      <c r="M20" s="18">
        <v>1598692.54</v>
      </c>
      <c r="N20" s="18">
        <f>+'[1]Reporte Etica Resum'!$C$27</f>
        <v>1477774.75</v>
      </c>
      <c r="O20" s="18">
        <v>1416383.6</v>
      </c>
      <c r="P20" s="18">
        <v>783124.18</v>
      </c>
      <c r="Q20" s="18"/>
      <c r="R20" s="18">
        <f t="shared" ref="R20:R28" si="3">SUM(F20:Q20)</f>
        <v>14634408.720000001</v>
      </c>
      <c r="S20" s="13"/>
    </row>
    <row r="21" spans="3:20">
      <c r="C21" s="4" t="s">
        <v>9</v>
      </c>
      <c r="D21" s="18">
        <v>9200000</v>
      </c>
      <c r="E21" s="18">
        <f>+'P1 Presupuesto Aprobado'!E20</f>
        <v>29200000</v>
      </c>
      <c r="F21" s="19">
        <v>264000</v>
      </c>
      <c r="G21" s="19">
        <v>2719264.24</v>
      </c>
      <c r="H21" s="19">
        <v>4547172.8</v>
      </c>
      <c r="I21" s="19">
        <v>2164104.71</v>
      </c>
      <c r="J21" s="19">
        <v>2724559.73</v>
      </c>
      <c r="K21" s="19">
        <v>2050152.65</v>
      </c>
      <c r="L21" s="19">
        <v>2522831.15</v>
      </c>
      <c r="M21" s="18">
        <v>4242665.16</v>
      </c>
      <c r="N21" s="18">
        <f>+'[1]Reporte Etica Resum'!$C$29</f>
        <v>1380200</v>
      </c>
      <c r="O21" s="18">
        <v>8332540.9299999997</v>
      </c>
      <c r="P21" s="18">
        <v>2418629</v>
      </c>
      <c r="Q21" s="18"/>
      <c r="R21" s="18">
        <f t="shared" si="3"/>
        <v>33366120.370000001</v>
      </c>
      <c r="S21" s="13"/>
    </row>
    <row r="22" spans="3:20">
      <c r="C22" s="4" t="s">
        <v>10</v>
      </c>
      <c r="D22" s="18">
        <v>20000000</v>
      </c>
      <c r="E22" s="18">
        <f>+'P1 Presupuesto Aprobado'!E21</f>
        <v>85848203</v>
      </c>
      <c r="F22" s="19">
        <v>2429700.9900000002</v>
      </c>
      <c r="G22" s="19">
        <v>5331681.79</v>
      </c>
      <c r="H22" s="19">
        <v>7008400</v>
      </c>
      <c r="I22" s="19">
        <v>5324982.5</v>
      </c>
      <c r="J22" s="19">
        <v>9611314.7200000007</v>
      </c>
      <c r="K22" s="19">
        <v>7952900</v>
      </c>
      <c r="L22" s="19">
        <v>8493250</v>
      </c>
      <c r="M22" s="18">
        <v>7072300</v>
      </c>
      <c r="N22" s="18">
        <f>+'[1]Reporte Etica Resum'!$C$30</f>
        <v>8080950</v>
      </c>
      <c r="O22" s="18">
        <v>6475797.5</v>
      </c>
      <c r="P22" s="18">
        <v>8503050</v>
      </c>
      <c r="Q22" s="18"/>
      <c r="R22" s="18">
        <f t="shared" si="3"/>
        <v>76284327.5</v>
      </c>
      <c r="S22" s="13"/>
      <c r="T22" s="18"/>
    </row>
    <row r="23" spans="3:20">
      <c r="C23" s="4" t="s">
        <v>11</v>
      </c>
      <c r="D23" s="18">
        <v>52100000</v>
      </c>
      <c r="E23" s="18">
        <f>+'P1 Presupuesto Aprobado'!E22</f>
        <v>233100000</v>
      </c>
      <c r="F23" s="19">
        <v>488300</v>
      </c>
      <c r="G23" s="19">
        <v>8285612.5499999998</v>
      </c>
      <c r="H23" s="19">
        <v>9137502.9100000001</v>
      </c>
      <c r="I23" s="19">
        <v>16641674.32</v>
      </c>
      <c r="J23" s="19">
        <v>23363782.899999999</v>
      </c>
      <c r="K23" s="19">
        <v>25238538.140000001</v>
      </c>
      <c r="L23" s="19">
        <v>33850646.880000003</v>
      </c>
      <c r="M23" s="18">
        <v>38817883.030000001</v>
      </c>
      <c r="N23" s="18">
        <f>+'[1]Reporte Etica Resum'!$C$31</f>
        <v>19960860.32</v>
      </c>
      <c r="O23" s="18">
        <v>21789613.870000001</v>
      </c>
      <c r="P23" s="18">
        <v>26009509.91</v>
      </c>
      <c r="Q23" s="18"/>
      <c r="R23" s="18">
        <f t="shared" si="3"/>
        <v>223583924.82999998</v>
      </c>
      <c r="S23" s="13"/>
    </row>
    <row r="24" spans="3:20">
      <c r="C24" s="4" t="s">
        <v>12</v>
      </c>
      <c r="D24" s="18">
        <v>1700000</v>
      </c>
      <c r="E24" s="18">
        <f>+'P1 Presupuesto Aprobado'!E23</f>
        <v>2700000</v>
      </c>
      <c r="F24" s="19">
        <v>987768</v>
      </c>
      <c r="G24" s="19">
        <v>42441.96</v>
      </c>
      <c r="H24" s="19">
        <v>265979.03999999998</v>
      </c>
      <c r="I24" s="19">
        <v>545422.18999999994</v>
      </c>
      <c r="J24" s="19">
        <v>374820</v>
      </c>
      <c r="K24" s="19">
        <v>1000</v>
      </c>
      <c r="L24" s="19">
        <v>692407.45</v>
      </c>
      <c r="M24" s="18">
        <v>63600</v>
      </c>
      <c r="N24" s="18">
        <f>+'[1]Reporte Etica Resum'!$C$32</f>
        <v>146041.94</v>
      </c>
      <c r="O24" s="18">
        <v>455120</v>
      </c>
      <c r="P24" s="18">
        <v>629528.93999999994</v>
      </c>
      <c r="Q24" s="18"/>
      <c r="R24" s="18">
        <f t="shared" si="3"/>
        <v>4204129.5199999996</v>
      </c>
      <c r="S24" s="13"/>
    </row>
    <row r="25" spans="3:20">
      <c r="C25" s="4" t="s">
        <v>13</v>
      </c>
      <c r="D25" s="18">
        <v>8000000</v>
      </c>
      <c r="E25" s="18">
        <f>+'P1 Presupuesto Aprobado'!E24</f>
        <v>8000000</v>
      </c>
      <c r="F25" s="19">
        <v>111893.95</v>
      </c>
      <c r="G25" s="19">
        <v>2318787.92</v>
      </c>
      <c r="H25" s="19">
        <v>4710540.5599999996</v>
      </c>
      <c r="I25" s="19">
        <v>1575205.74</v>
      </c>
      <c r="J25" s="19"/>
      <c r="K25" s="19">
        <v>1358118.08</v>
      </c>
      <c r="L25" s="19">
        <v>2068862.64</v>
      </c>
      <c r="M25" s="18">
        <v>1328832.95</v>
      </c>
      <c r="N25" s="18">
        <f>+'[1]Reporte Etica Resum'!$C$33</f>
        <v>1573719.36</v>
      </c>
      <c r="O25" s="18">
        <v>1661720.09</v>
      </c>
      <c r="P25" s="18"/>
      <c r="Q25" s="18"/>
      <c r="R25" s="18">
        <f t="shared" si="3"/>
        <v>16707681.289999999</v>
      </c>
      <c r="S25" s="13"/>
    </row>
    <row r="26" spans="3:20">
      <c r="C26" s="4" t="s">
        <v>14</v>
      </c>
      <c r="D26" s="18">
        <v>6800000</v>
      </c>
      <c r="E26" s="18">
        <f>+'P1 Presupuesto Aprobado'!E25</f>
        <v>6800000</v>
      </c>
      <c r="F26" s="19"/>
      <c r="G26" s="19">
        <v>30323.64</v>
      </c>
      <c r="H26" s="19">
        <v>385324.01999999996</v>
      </c>
      <c r="I26" s="19">
        <v>315151.55</v>
      </c>
      <c r="J26" s="19">
        <v>180422.6</v>
      </c>
      <c r="K26" s="19">
        <v>597266.06000000006</v>
      </c>
      <c r="L26" s="19">
        <v>996277.25</v>
      </c>
      <c r="M26" s="18">
        <v>788462.87</v>
      </c>
      <c r="N26" s="18">
        <f>+'[1]Reporte Etica Resum'!$C$34</f>
        <v>1011</v>
      </c>
      <c r="O26" s="18">
        <v>1838397.59</v>
      </c>
      <c r="P26" s="18">
        <v>1105017.8799999999</v>
      </c>
      <c r="Q26" s="18"/>
      <c r="R26" s="18">
        <f t="shared" si="3"/>
        <v>6237654.46</v>
      </c>
      <c r="S26" s="13"/>
    </row>
    <row r="27" spans="3:20">
      <c r="C27" s="4" t="s">
        <v>15</v>
      </c>
      <c r="D27" s="18">
        <v>9950000</v>
      </c>
      <c r="E27" s="18">
        <f>+'P1 Presupuesto Aprobado'!E26</f>
        <v>24950000</v>
      </c>
      <c r="F27" s="19">
        <v>291324.62</v>
      </c>
      <c r="G27" s="19">
        <v>1352387.39</v>
      </c>
      <c r="H27" s="19">
        <v>2263204.83</v>
      </c>
      <c r="I27" s="19">
        <v>1625791.31</v>
      </c>
      <c r="J27" s="19">
        <v>1751223.78</v>
      </c>
      <c r="K27" s="19">
        <v>1417625.32</v>
      </c>
      <c r="L27" s="19">
        <v>4258840.0599999996</v>
      </c>
      <c r="M27" s="18">
        <v>4431205.07</v>
      </c>
      <c r="N27" s="18">
        <f>+'[1]Reporte Etica Resum'!$C$35</f>
        <v>1189341.6200000001</v>
      </c>
      <c r="O27" s="61">
        <v>1712128.45</v>
      </c>
      <c r="P27" s="18">
        <v>3493909.64</v>
      </c>
      <c r="Q27" s="18"/>
      <c r="R27" s="18">
        <f t="shared" si="3"/>
        <v>23786982.09</v>
      </c>
      <c r="S27" s="13"/>
    </row>
    <row r="28" spans="3:20">
      <c r="C28" s="4" t="s">
        <v>16</v>
      </c>
      <c r="E28" s="18"/>
      <c r="F28" s="19"/>
      <c r="G28" s="19"/>
      <c r="H28" s="19"/>
      <c r="I28" s="19"/>
      <c r="J28" s="19"/>
      <c r="K28" s="19"/>
      <c r="L28" s="19"/>
      <c r="M28" s="18"/>
      <c r="N28" s="18"/>
      <c r="O28" s="18">
        <v>0</v>
      </c>
      <c r="P28" s="18"/>
      <c r="Q28" s="18"/>
      <c r="R28" s="18">
        <f t="shared" si="3"/>
        <v>0</v>
      </c>
    </row>
    <row r="29" spans="3:20" s="14" customFormat="1">
      <c r="C29" s="3" t="s">
        <v>17</v>
      </c>
      <c r="D29" s="17">
        <f>SUM(D30:D38)</f>
        <v>244250000</v>
      </c>
      <c r="E29" s="17">
        <f>SUM(E30:E38)</f>
        <v>1011950000</v>
      </c>
      <c r="F29" s="17">
        <f>SUM(F30:F38)</f>
        <v>12786903</v>
      </c>
      <c r="G29" s="17">
        <f t="shared" ref="G29:R29" si="4">SUM(G30:G38)</f>
        <v>31813095.09</v>
      </c>
      <c r="H29" s="17">
        <f t="shared" si="4"/>
        <v>88793212.780000001</v>
      </c>
      <c r="I29" s="17">
        <f t="shared" si="4"/>
        <v>150564629.34999999</v>
      </c>
      <c r="J29" s="17">
        <f>SUM(J30:J38)</f>
        <v>65973648.829999998</v>
      </c>
      <c r="K29" s="17">
        <f t="shared" si="4"/>
        <v>64342184.020000003</v>
      </c>
      <c r="L29" s="17">
        <f t="shared" si="4"/>
        <v>80239475.090000004</v>
      </c>
      <c r="M29" s="17">
        <f t="shared" si="4"/>
        <v>45530862.810000002</v>
      </c>
      <c r="N29" s="17">
        <f t="shared" si="4"/>
        <v>36439506.439999998</v>
      </c>
      <c r="O29" s="17">
        <f t="shared" si="4"/>
        <v>111720897.36</v>
      </c>
      <c r="P29" s="17">
        <f t="shared" si="4"/>
        <v>96881403.620000005</v>
      </c>
      <c r="Q29" s="17">
        <f t="shared" si="4"/>
        <v>0</v>
      </c>
      <c r="R29" s="17">
        <f t="shared" si="4"/>
        <v>785085818.38999999</v>
      </c>
    </row>
    <row r="30" spans="3:20">
      <c r="C30" s="4" t="s">
        <v>18</v>
      </c>
      <c r="D30" s="18">
        <v>200200000</v>
      </c>
      <c r="E30" s="18">
        <f>+'P1 Presupuesto Aprobado'!E29</f>
        <v>900700000</v>
      </c>
      <c r="F30" s="19">
        <v>12786903</v>
      </c>
      <c r="G30" s="19">
        <v>19593381.57</v>
      </c>
      <c r="H30" s="19">
        <v>76593947.019999996</v>
      </c>
      <c r="I30" s="19">
        <v>144199604.91</v>
      </c>
      <c r="J30" s="19">
        <v>61786784.43</v>
      </c>
      <c r="K30" s="19">
        <v>56781376.380000003</v>
      </c>
      <c r="L30" s="19">
        <v>65460123.149999999</v>
      </c>
      <c r="M30" s="18">
        <v>37327005.630000003</v>
      </c>
      <c r="N30" s="18">
        <f>+'[1]Reporte Etica Resum'!$C$45</f>
        <v>36259885.899999999</v>
      </c>
      <c r="O30" s="18">
        <v>96202407.079999998</v>
      </c>
      <c r="P30" s="18">
        <v>88769018.939999998</v>
      </c>
      <c r="Q30" s="18"/>
      <c r="R30" s="18">
        <f t="shared" ref="R30:R37" si="5">SUM(F30:Q30)</f>
        <v>695760438.00999999</v>
      </c>
    </row>
    <row r="31" spans="3:20">
      <c r="C31" s="4" t="s">
        <v>19</v>
      </c>
      <c r="D31" s="18">
        <v>2500000</v>
      </c>
      <c r="E31" s="18">
        <f>+'P1 Presupuesto Aprobado'!E30</f>
        <v>8000000</v>
      </c>
      <c r="F31" s="19"/>
      <c r="G31" s="19"/>
      <c r="H31" s="19">
        <v>7611</v>
      </c>
      <c r="I31" s="19"/>
      <c r="J31" s="19"/>
      <c r="K31" s="19">
        <v>1149255.2</v>
      </c>
      <c r="L31" s="19">
        <v>3064703.87</v>
      </c>
      <c r="M31" s="18">
        <v>1060335.5</v>
      </c>
      <c r="N31" s="18">
        <f>+'[1]Reporte Etica Resum'!$C$46</f>
        <v>0</v>
      </c>
      <c r="O31" s="18">
        <v>112294.88</v>
      </c>
      <c r="P31" s="18"/>
      <c r="Q31" s="18"/>
      <c r="R31" s="18">
        <f t="shared" si="5"/>
        <v>5394200.4500000002</v>
      </c>
    </row>
    <row r="32" spans="3:20">
      <c r="C32" s="4" t="s">
        <v>20</v>
      </c>
      <c r="D32" s="18">
        <v>1860189</v>
      </c>
      <c r="E32" s="18">
        <f>+'P1 Presupuesto Aprobado'!E31</f>
        <v>3560189</v>
      </c>
      <c r="F32" s="19"/>
      <c r="G32" s="19">
        <v>37967.230000000003</v>
      </c>
      <c r="H32" s="19">
        <v>1510165.45</v>
      </c>
      <c r="I32" s="19"/>
      <c r="J32" s="19">
        <v>244295.14</v>
      </c>
      <c r="K32" s="19">
        <v>76238.039999999994</v>
      </c>
      <c r="L32" s="19">
        <v>16150</v>
      </c>
      <c r="M32" s="18">
        <v>1046599.06</v>
      </c>
      <c r="N32" s="18">
        <f>+'[1]Reporte Etica Resum'!$C$47</f>
        <v>0</v>
      </c>
      <c r="O32" s="18">
        <v>430871.88</v>
      </c>
      <c r="P32" s="18">
        <v>107239.88</v>
      </c>
      <c r="Q32" s="18"/>
      <c r="R32" s="18">
        <f t="shared" si="5"/>
        <v>3469526.6799999997</v>
      </c>
    </row>
    <row r="33" spans="3:18">
      <c r="C33" s="4" t="s">
        <v>21</v>
      </c>
      <c r="D33" s="18">
        <v>250000</v>
      </c>
      <c r="E33" s="18">
        <f>+'P1 Presupuesto Aprobado'!E32</f>
        <v>250000</v>
      </c>
      <c r="F33" s="19"/>
      <c r="G33" s="19"/>
      <c r="H33" s="19"/>
      <c r="I33" s="19"/>
      <c r="J33" s="19"/>
      <c r="K33" s="19"/>
      <c r="L33" s="19"/>
      <c r="M33" s="18"/>
      <c r="N33" s="18">
        <f>+'[1]Reporte Etica Resum'!$C$48</f>
        <v>0</v>
      </c>
      <c r="O33" s="18">
        <v>105376.04</v>
      </c>
      <c r="P33" s="18"/>
      <c r="Q33" s="18"/>
      <c r="R33" s="18">
        <f t="shared" si="5"/>
        <v>105376.04</v>
      </c>
    </row>
    <row r="34" spans="3:18">
      <c r="C34" s="4" t="s">
        <v>22</v>
      </c>
      <c r="D34" s="18">
        <v>13200000</v>
      </c>
      <c r="E34" s="18">
        <f>+'P1 Presupuesto Aprobado'!E33</f>
        <v>45200000</v>
      </c>
      <c r="F34" s="19"/>
      <c r="G34" s="19">
        <v>11699706.449999999</v>
      </c>
      <c r="H34" s="19">
        <v>5225912.9000000004</v>
      </c>
      <c r="I34" s="19">
        <v>141677.14000000001</v>
      </c>
      <c r="J34" s="19">
        <v>2199853.4900000002</v>
      </c>
      <c r="K34" s="19">
        <v>3081766</v>
      </c>
      <c r="L34" s="19">
        <v>6032230.9699999997</v>
      </c>
      <c r="M34" s="18">
        <v>1005837.86</v>
      </c>
      <c r="N34" s="18">
        <f>+'[1]Reporte Etica Resum'!$C$50</f>
        <v>0</v>
      </c>
      <c r="O34" s="18">
        <v>5555532</v>
      </c>
      <c r="P34" s="18">
        <v>1888682</v>
      </c>
      <c r="Q34" s="18"/>
      <c r="R34" s="18">
        <f>SUM(F34:Q34)</f>
        <v>36831198.810000002</v>
      </c>
    </row>
    <row r="35" spans="3:18">
      <c r="C35" s="4" t="s">
        <v>23</v>
      </c>
      <c r="E35" s="18"/>
      <c r="F35" s="19"/>
      <c r="G35" s="19"/>
      <c r="H35" s="19"/>
      <c r="I35" s="19"/>
      <c r="J35" s="19"/>
      <c r="K35" s="19"/>
      <c r="L35" s="19"/>
      <c r="M35" s="18"/>
      <c r="N35" s="18"/>
      <c r="O35" s="18">
        <v>0</v>
      </c>
      <c r="P35" s="18"/>
      <c r="Q35" s="18"/>
      <c r="R35" s="18">
        <f t="shared" si="5"/>
        <v>0</v>
      </c>
    </row>
    <row r="36" spans="3:18">
      <c r="C36" s="4" t="s">
        <v>24</v>
      </c>
      <c r="D36" s="18">
        <v>17250000</v>
      </c>
      <c r="E36" s="18">
        <f>+'P1 Presupuesto Aprobado'!E35</f>
        <v>38250000</v>
      </c>
      <c r="F36" s="19"/>
      <c r="G36" s="19">
        <v>400406</v>
      </c>
      <c r="H36" s="19">
        <v>2757798.6</v>
      </c>
      <c r="I36" s="19">
        <v>4483574.78</v>
      </c>
      <c r="J36" s="19">
        <v>1295834.72</v>
      </c>
      <c r="K36" s="19">
        <v>2648436</v>
      </c>
      <c r="L36" s="19">
        <v>2265148.59</v>
      </c>
      <c r="M36" s="18">
        <v>3426175.59</v>
      </c>
      <c r="N36" s="18">
        <f>+'[1]Reporte Etica Resum'!$C$51</f>
        <v>1500</v>
      </c>
      <c r="O36" s="18">
        <v>4408497.18</v>
      </c>
      <c r="P36" s="18">
        <v>4454849.9000000004</v>
      </c>
      <c r="Q36" s="18"/>
      <c r="R36" s="18">
        <f>SUM(F36:Q36)</f>
        <v>26142221.359999999</v>
      </c>
    </row>
    <row r="37" spans="3:18">
      <c r="C37" s="4" t="s">
        <v>25</v>
      </c>
      <c r="E37" s="18"/>
      <c r="F37" s="19"/>
      <c r="G37" s="19"/>
      <c r="H37" s="19"/>
      <c r="I37" s="19"/>
      <c r="J37" s="19"/>
      <c r="K37" s="19"/>
      <c r="L37" s="19"/>
      <c r="M37" s="18"/>
      <c r="N37" s="18"/>
      <c r="O37" s="18">
        <v>0</v>
      </c>
      <c r="P37" s="18"/>
      <c r="Q37" s="18"/>
      <c r="R37" s="18">
        <f t="shared" si="5"/>
        <v>0</v>
      </c>
    </row>
    <row r="38" spans="3:18">
      <c r="C38" s="4" t="s">
        <v>26</v>
      </c>
      <c r="D38" s="18">
        <v>8989811</v>
      </c>
      <c r="E38" s="18">
        <f>+'P1 Presupuesto Aprobado'!E37</f>
        <v>15989811</v>
      </c>
      <c r="F38" s="19"/>
      <c r="G38" s="19">
        <v>81633.84</v>
      </c>
      <c r="H38" s="19">
        <v>2697777.81</v>
      </c>
      <c r="I38" s="19">
        <v>1739772.52</v>
      </c>
      <c r="J38" s="19">
        <v>446881.05</v>
      </c>
      <c r="K38" s="19">
        <v>605112.4</v>
      </c>
      <c r="L38" s="19">
        <v>3401118.51</v>
      </c>
      <c r="M38" s="18">
        <v>1664909.17</v>
      </c>
      <c r="N38" s="18">
        <f>+'[1]Reporte Etica Resum'!$C$52</f>
        <v>178120.54</v>
      </c>
      <c r="O38" s="18">
        <v>4905918.3</v>
      </c>
      <c r="P38" s="18">
        <v>1661612.9</v>
      </c>
      <c r="Q38" s="18"/>
      <c r="R38" s="18">
        <f>SUM(F38:Q38)</f>
        <v>17382857.039999995</v>
      </c>
    </row>
    <row r="39" spans="3:18" s="14" customFormat="1">
      <c r="C39" s="3" t="s">
        <v>27</v>
      </c>
      <c r="D39" s="17">
        <f>SUM(D40:D47)</f>
        <v>1500000</v>
      </c>
      <c r="E39" s="17">
        <f>SUM(E40:E47)</f>
        <v>1500000</v>
      </c>
      <c r="F39" s="17">
        <f>SUM(F40:F47)</f>
        <v>0</v>
      </c>
      <c r="G39" s="17">
        <f t="shared" ref="G39:Q39" si="6">SUM(G40:G47)</f>
        <v>45000</v>
      </c>
      <c r="H39" s="17">
        <f t="shared" si="6"/>
        <v>96550</v>
      </c>
      <c r="I39" s="17">
        <f t="shared" si="6"/>
        <v>0</v>
      </c>
      <c r="J39" s="17">
        <f t="shared" si="6"/>
        <v>0</v>
      </c>
      <c r="K39" s="17">
        <f t="shared" si="6"/>
        <v>0</v>
      </c>
      <c r="L39" s="17">
        <f t="shared" si="6"/>
        <v>0</v>
      </c>
      <c r="M39" s="17">
        <f t="shared" si="6"/>
        <v>250000</v>
      </c>
      <c r="N39" s="17">
        <f t="shared" si="6"/>
        <v>99400</v>
      </c>
      <c r="O39" s="17">
        <f t="shared" si="6"/>
        <v>146950</v>
      </c>
      <c r="P39" s="17">
        <f t="shared" si="6"/>
        <v>115690</v>
      </c>
      <c r="Q39" s="17">
        <f t="shared" si="6"/>
        <v>0</v>
      </c>
      <c r="R39" s="17">
        <f t="shared" ref="R39" si="7">SUM(R40:R47)</f>
        <v>753590</v>
      </c>
    </row>
    <row r="40" spans="3:18">
      <c r="C40" s="4" t="s">
        <v>28</v>
      </c>
      <c r="D40" s="18">
        <v>1500000</v>
      </c>
      <c r="E40" s="18">
        <f>+'P1 Presupuesto Aprobado'!E39</f>
        <v>1500000</v>
      </c>
      <c r="F40" s="19"/>
      <c r="G40" s="19">
        <v>45000</v>
      </c>
      <c r="H40" s="19">
        <v>96550</v>
      </c>
      <c r="I40" s="19"/>
      <c r="J40" s="19"/>
      <c r="K40" s="19"/>
      <c r="L40" s="19"/>
      <c r="M40" s="18">
        <v>250000</v>
      </c>
      <c r="N40" s="18">
        <f>+'[1]Reporte Etica Resum'!$C$58</f>
        <v>99400</v>
      </c>
      <c r="O40" s="18">
        <v>146950</v>
      </c>
      <c r="P40" s="18">
        <v>115690</v>
      </c>
      <c r="Q40" s="18"/>
      <c r="R40" s="18">
        <f>SUM(F40:Q40)</f>
        <v>753590</v>
      </c>
    </row>
    <row r="41" spans="3:18">
      <c r="C41" s="4" t="s">
        <v>29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>
      <c r="C42" s="4" t="s">
        <v>30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>
      <c r="C43" s="4" t="s">
        <v>31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>
      <c r="C44" s="4" t="s">
        <v>32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>
      <c r="C45" s="4" t="s">
        <v>33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>
      <c r="C46" s="4" t="s">
        <v>34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>
      <c r="C47" s="4" t="s">
        <v>35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s="14" customFormat="1">
      <c r="C48" s="3" t="s">
        <v>36</v>
      </c>
      <c r="D48" s="17">
        <f>SUM(D49:D54)</f>
        <v>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3:18">
      <c r="C49" s="4" t="s">
        <v>37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>
      <c r="C50" s="4" t="s">
        <v>38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>
      <c r="C51" s="4" t="s">
        <v>39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>
      <c r="C52" s="4" t="s">
        <v>40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>
      <c r="C53" s="4" t="s">
        <v>41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>
      <c r="C54" s="4" t="s">
        <v>42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s="14" customFormat="1">
      <c r="C55" s="3" t="s">
        <v>43</v>
      </c>
      <c r="D55" s="17">
        <f>SUM(D56:D64)</f>
        <v>12400000</v>
      </c>
      <c r="E55" s="17">
        <f>SUM(E56:E64)</f>
        <v>12400000</v>
      </c>
      <c r="F55" s="17">
        <f>SUM(F56:F64)</f>
        <v>0</v>
      </c>
      <c r="G55" s="17">
        <f t="shared" ref="G55:Q55" si="8">SUM(G56:G64)</f>
        <v>1907421.67</v>
      </c>
      <c r="H55" s="17">
        <f t="shared" si="8"/>
        <v>1996318.6099999999</v>
      </c>
      <c r="I55" s="17">
        <f t="shared" si="8"/>
        <v>1085174</v>
      </c>
      <c r="J55" s="17">
        <f t="shared" si="8"/>
        <v>0</v>
      </c>
      <c r="K55" s="17">
        <f t="shared" si="8"/>
        <v>4060971.21</v>
      </c>
      <c r="L55" s="17">
        <f t="shared" si="8"/>
        <v>1931907.1</v>
      </c>
      <c r="M55" s="17">
        <f t="shared" si="8"/>
        <v>1385476.18</v>
      </c>
      <c r="N55" s="17">
        <f t="shared" si="8"/>
        <v>156053</v>
      </c>
      <c r="O55" s="17">
        <f t="shared" ref="O55" si="9">SUM(O56:O64)</f>
        <v>1164270.21</v>
      </c>
      <c r="P55" s="17">
        <f t="shared" si="8"/>
        <v>171917.64</v>
      </c>
      <c r="Q55" s="17">
        <f t="shared" si="8"/>
        <v>0</v>
      </c>
      <c r="R55" s="17">
        <f t="shared" ref="R55" si="10">SUM(R56:R64)</f>
        <v>13859509.620000001</v>
      </c>
    </row>
    <row r="56" spans="3:18">
      <c r="C56" s="4" t="s">
        <v>44</v>
      </c>
      <c r="D56" s="18">
        <v>11000000</v>
      </c>
      <c r="E56" s="18">
        <f>+'P1 Presupuesto Aprobado'!E55</f>
        <v>11000000</v>
      </c>
      <c r="F56" s="19"/>
      <c r="G56" s="19">
        <v>1907421.67</v>
      </c>
      <c r="H56" s="19">
        <v>449838.92</v>
      </c>
      <c r="I56" s="19">
        <v>97406</v>
      </c>
      <c r="J56" s="19"/>
      <c r="K56" s="19">
        <v>4060971.21</v>
      </c>
      <c r="L56" s="19">
        <v>1779560.5</v>
      </c>
      <c r="M56" s="18">
        <v>1080376.18</v>
      </c>
      <c r="N56" s="18">
        <f>+'[1]Reporte Etica Resum'!$C$64</f>
        <v>0</v>
      </c>
      <c r="O56" s="18">
        <v>259251.18</v>
      </c>
      <c r="P56" s="18">
        <v>154967.64000000001</v>
      </c>
      <c r="Q56" s="18"/>
      <c r="R56" s="18">
        <f>SUM(F56:Q56)</f>
        <v>9789793.3000000007</v>
      </c>
    </row>
    <row r="57" spans="3:18">
      <c r="C57" s="4" t="s">
        <v>45</v>
      </c>
      <c r="D57" s="18">
        <v>300000</v>
      </c>
      <c r="E57" s="18">
        <f>+'P1 Presupuesto Aprobado'!E56</f>
        <v>300000</v>
      </c>
      <c r="F57" s="19"/>
      <c r="G57" s="19"/>
      <c r="H57" s="19"/>
      <c r="I57" s="19"/>
      <c r="J57" s="19"/>
      <c r="K57" s="19"/>
      <c r="L57" s="19"/>
      <c r="M57" s="18">
        <v>151420</v>
      </c>
      <c r="N57" s="18">
        <f>+'[1]Reporte Etica Resum'!$C$65</f>
        <v>0</v>
      </c>
      <c r="O57" s="18">
        <v>873463.78</v>
      </c>
      <c r="P57" s="18"/>
      <c r="Q57" s="18"/>
      <c r="R57" s="18">
        <f>SUM(F57:Q57)</f>
        <v>1024883.78</v>
      </c>
    </row>
    <row r="58" spans="3:18">
      <c r="C58" s="4" t="s">
        <v>46</v>
      </c>
      <c r="E58" s="18"/>
      <c r="F58" s="19"/>
      <c r="G58" s="19"/>
      <c r="H58" s="19"/>
      <c r="I58" s="19"/>
      <c r="J58" s="19"/>
      <c r="K58" s="19"/>
      <c r="L58" s="19"/>
      <c r="M58" s="18"/>
      <c r="N58" s="18"/>
      <c r="O58" s="18"/>
      <c r="P58" s="18"/>
      <c r="Q58" s="18"/>
      <c r="R58" s="18">
        <f t="shared" ref="R58:R64" si="11">SUM(F58:Q58)</f>
        <v>0</v>
      </c>
    </row>
    <row r="59" spans="3:18">
      <c r="C59" s="4" t="s">
        <v>47</v>
      </c>
      <c r="E59" s="18"/>
      <c r="F59" s="19"/>
      <c r="G59" s="19"/>
      <c r="H59" s="19"/>
      <c r="I59" s="19"/>
      <c r="J59" s="19"/>
      <c r="K59" s="19"/>
      <c r="L59" s="19"/>
      <c r="M59" s="18"/>
      <c r="N59" s="18"/>
      <c r="O59" s="18"/>
      <c r="P59" s="18"/>
      <c r="Q59" s="18"/>
      <c r="R59" s="18">
        <f t="shared" si="11"/>
        <v>0</v>
      </c>
    </row>
    <row r="60" spans="3:18">
      <c r="C60" s="4" t="s">
        <v>48</v>
      </c>
      <c r="D60" s="18">
        <v>1100000</v>
      </c>
      <c r="E60" s="18">
        <f>+'P1 Presupuesto Aprobado'!E59</f>
        <v>1100000</v>
      </c>
      <c r="F60" s="19"/>
      <c r="G60" s="19"/>
      <c r="H60" s="19">
        <v>1546479.69</v>
      </c>
      <c r="I60" s="19">
        <v>987768</v>
      </c>
      <c r="J60" s="19"/>
      <c r="K60" s="19"/>
      <c r="L60" s="19">
        <v>152346.6</v>
      </c>
      <c r="M60" s="18">
        <v>153680</v>
      </c>
      <c r="N60" s="18">
        <f>+'[1]Reporte Etica Resum'!$C$66</f>
        <v>156053</v>
      </c>
      <c r="O60" s="18">
        <v>31555.25</v>
      </c>
      <c r="P60" s="18">
        <v>16950</v>
      </c>
      <c r="Q60" s="18"/>
      <c r="R60" s="18">
        <f>SUM(F60:Q60)</f>
        <v>3044832.54</v>
      </c>
    </row>
    <row r="61" spans="3:18">
      <c r="C61" s="4" t="s">
        <v>49</v>
      </c>
      <c r="E61" s="18"/>
      <c r="F61" s="19"/>
      <c r="G61" s="19"/>
      <c r="H61" s="19"/>
      <c r="I61" s="19"/>
      <c r="J61" s="19"/>
      <c r="K61" s="19"/>
      <c r="L61" s="19"/>
      <c r="M61" s="18"/>
      <c r="N61" s="18"/>
      <c r="O61" s="18"/>
      <c r="P61" s="18"/>
      <c r="Q61" s="18"/>
      <c r="R61" s="18">
        <f t="shared" si="11"/>
        <v>0</v>
      </c>
    </row>
    <row r="62" spans="3:18">
      <c r="C62" s="4" t="s">
        <v>50</v>
      </c>
      <c r="E62" s="18"/>
      <c r="F62" s="19"/>
      <c r="G62" s="19"/>
      <c r="H62" s="19"/>
      <c r="I62" s="19"/>
      <c r="J62" s="19"/>
      <c r="K62" s="19"/>
      <c r="L62" s="19"/>
      <c r="M62" s="18"/>
      <c r="N62" s="18"/>
      <c r="O62" s="18"/>
      <c r="P62" s="18"/>
      <c r="Q62" s="18"/>
      <c r="R62" s="18">
        <f t="shared" si="11"/>
        <v>0</v>
      </c>
    </row>
    <row r="63" spans="3:18">
      <c r="C63" s="4" t="s">
        <v>51</v>
      </c>
      <c r="E63" s="18"/>
      <c r="F63" s="19"/>
      <c r="G63" s="19"/>
      <c r="H63" s="19"/>
      <c r="I63" s="19"/>
      <c r="J63" s="19"/>
      <c r="K63" s="19"/>
      <c r="L63" s="19"/>
      <c r="M63" s="18"/>
      <c r="N63" s="18">
        <f>+'[1]Reporte Etica Resum'!$C$67</f>
        <v>0</v>
      </c>
      <c r="O63" s="18"/>
      <c r="P63" s="18"/>
      <c r="Q63" s="18"/>
      <c r="R63" s="18">
        <f t="shared" si="11"/>
        <v>0</v>
      </c>
    </row>
    <row r="64" spans="3:18">
      <c r="C64" s="4" t="s">
        <v>52</v>
      </c>
      <c r="E64" s="18"/>
      <c r="F64" s="19"/>
      <c r="G64" s="19"/>
      <c r="H64" s="19"/>
      <c r="I64" s="19"/>
      <c r="J64" s="19"/>
      <c r="K64" s="19"/>
      <c r="L64" s="19"/>
      <c r="M64" s="18"/>
      <c r="N64" s="18"/>
      <c r="O64" s="18"/>
      <c r="P64" s="18"/>
      <c r="Q64" s="18"/>
      <c r="R64" s="18">
        <f t="shared" si="11"/>
        <v>0</v>
      </c>
    </row>
    <row r="65" spans="3:20" s="14" customFormat="1">
      <c r="C65" s="3" t="s">
        <v>53</v>
      </c>
      <c r="D65" s="17">
        <f>SUM(D66:D69)</f>
        <v>3000000</v>
      </c>
      <c r="E65" s="17">
        <f>SUM(E66:E69)</f>
        <v>3000000</v>
      </c>
      <c r="F65" s="17"/>
      <c r="G65" s="17"/>
      <c r="H65" s="17"/>
      <c r="I65" s="17">
        <f>+I66</f>
        <v>2891769.48</v>
      </c>
      <c r="J65" s="17"/>
      <c r="K65" s="17"/>
      <c r="L65" s="17"/>
      <c r="M65" s="17"/>
      <c r="N65" s="17"/>
      <c r="O65" s="17">
        <f>O66</f>
        <v>0</v>
      </c>
      <c r="P65" s="17"/>
      <c r="Q65" s="17"/>
      <c r="R65" s="17">
        <f>+R66</f>
        <v>2891769.48</v>
      </c>
    </row>
    <row r="66" spans="3:20">
      <c r="C66" s="4" t="s">
        <v>54</v>
      </c>
      <c r="D66" s="18">
        <v>3000000</v>
      </c>
      <c r="E66" s="18">
        <f>+'P1 Presupuesto Aprobado'!E65</f>
        <v>3000000</v>
      </c>
      <c r="F66" s="18"/>
      <c r="G66" s="18"/>
      <c r="H66" s="18"/>
      <c r="I66" s="18">
        <v>2891769.48</v>
      </c>
      <c r="J66" s="18"/>
      <c r="K66" s="18"/>
      <c r="L66" s="18"/>
      <c r="M66" s="18"/>
      <c r="N66" s="18">
        <f>+'[1]Reporte Etica Resum'!$C$72</f>
        <v>0</v>
      </c>
      <c r="O66" s="18">
        <v>0</v>
      </c>
      <c r="P66" s="18"/>
      <c r="Q66" s="18"/>
      <c r="R66" s="18">
        <f>SUM(F66:M66)</f>
        <v>2891769.48</v>
      </c>
    </row>
    <row r="67" spans="3:20">
      <c r="C67" s="4" t="s">
        <v>55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ref="R67:R69" si="12">SUM(F67:L67)</f>
        <v>0</v>
      </c>
    </row>
    <row r="68" spans="3:20">
      <c r="C68" s="4" t="s">
        <v>56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20">
      <c r="C69" s="4" t="s">
        <v>57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>
        <f t="shared" si="12"/>
        <v>0</v>
      </c>
    </row>
    <row r="70" spans="3:20" s="14" customFormat="1">
      <c r="C70" s="3" t="s">
        <v>58</v>
      </c>
      <c r="D70" s="17">
        <f>SUM(D71:D72)</f>
        <v>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3:20">
      <c r="C71" s="4" t="s">
        <v>59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20">
      <c r="C72" s="4" t="s">
        <v>60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20" s="14" customFormat="1">
      <c r="C73" s="3" t="s">
        <v>61</v>
      </c>
      <c r="D73" s="17">
        <f>SUM(D74:D76)</f>
        <v>1500000</v>
      </c>
      <c r="E73" s="17">
        <f>SUM(E74:E76)</f>
        <v>1500000</v>
      </c>
      <c r="F73" s="17">
        <f>SUM(F74:F76)</f>
        <v>50126.53</v>
      </c>
      <c r="G73" s="17">
        <f t="shared" ref="G73:Q73" si="13">SUM(G74:G76)</f>
        <v>337844.61</v>
      </c>
      <c r="H73" s="17">
        <f t="shared" si="13"/>
        <v>428404.56</v>
      </c>
      <c r="I73" s="17">
        <f t="shared" si="13"/>
        <v>629698.81999999995</v>
      </c>
      <c r="J73" s="17">
        <f t="shared" si="13"/>
        <v>675015.37</v>
      </c>
      <c r="K73" s="17">
        <f t="shared" si="13"/>
        <v>316746.13</v>
      </c>
      <c r="L73" s="17">
        <f t="shared" si="13"/>
        <v>699169.74</v>
      </c>
      <c r="M73" s="17">
        <f t="shared" si="13"/>
        <v>656918.18000000005</v>
      </c>
      <c r="N73" s="17">
        <f t="shared" si="13"/>
        <v>256141.72</v>
      </c>
      <c r="O73" s="17">
        <f t="shared" ref="O73" si="14">SUM(O74:O76)</f>
        <v>398903.15</v>
      </c>
      <c r="P73" s="17">
        <f t="shared" si="13"/>
        <v>312828.07</v>
      </c>
      <c r="Q73" s="17">
        <f t="shared" si="13"/>
        <v>0</v>
      </c>
      <c r="R73" s="17">
        <f t="shared" ref="R73" si="15">SUM(R74:R76)</f>
        <v>4761796.8800000008</v>
      </c>
      <c r="T73" s="17"/>
    </row>
    <row r="74" spans="3:20">
      <c r="C74" s="4" t="s">
        <v>62</v>
      </c>
      <c r="D74" s="18">
        <v>1500000</v>
      </c>
      <c r="E74" s="18">
        <f>+'P1 Presupuesto Aprobado'!E73</f>
        <v>1500000</v>
      </c>
      <c r="F74" s="19">
        <v>50126.53</v>
      </c>
      <c r="G74" s="19">
        <v>337844.61</v>
      </c>
      <c r="H74" s="39">
        <v>428404.56</v>
      </c>
      <c r="I74" s="19">
        <v>629698.81999999995</v>
      </c>
      <c r="J74" s="19">
        <v>675015.37</v>
      </c>
      <c r="K74" s="19">
        <v>316746.13</v>
      </c>
      <c r="L74" s="19">
        <v>699169.74</v>
      </c>
      <c r="M74" s="18">
        <v>656918.18000000005</v>
      </c>
      <c r="N74" s="18">
        <f>+'[1]Reporte Etica Resum'!$C$77</f>
        <v>256141.72</v>
      </c>
      <c r="O74" s="18">
        <v>398903.15</v>
      </c>
      <c r="P74" s="18">
        <v>312828.07</v>
      </c>
      <c r="Q74" s="18"/>
      <c r="R74" s="18">
        <f>SUM(F74:Q74)</f>
        <v>4761796.8800000008</v>
      </c>
    </row>
    <row r="75" spans="3:20">
      <c r="C75" s="4" t="s">
        <v>63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ref="R75:R76" si="16">SUM(F75:L75)</f>
        <v>0</v>
      </c>
    </row>
    <row r="76" spans="3:20">
      <c r="C76" s="52" t="s">
        <v>64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>
        <f t="shared" si="16"/>
        <v>0</v>
      </c>
    </row>
    <row r="77" spans="3:20">
      <c r="C77" s="46" t="s">
        <v>67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3:20" s="14" customFormat="1">
      <c r="C78" s="3" t="s">
        <v>68</v>
      </c>
      <c r="D78" s="17"/>
      <c r="E78" s="17"/>
      <c r="F78" s="17">
        <f>SUM(F79:F80)</f>
        <v>1231526.5699999928</v>
      </c>
      <c r="G78" s="17">
        <f t="shared" ref="G78:Q78" si="17">SUM(G79:G80)</f>
        <v>39280653.330000013</v>
      </c>
      <c r="H78" s="17">
        <f t="shared" si="17"/>
        <v>69628147.889999986</v>
      </c>
      <c r="I78" s="17">
        <f t="shared" si="17"/>
        <v>71154795.140000001</v>
      </c>
      <c r="J78" s="17">
        <f t="shared" si="17"/>
        <v>23986209.729999989</v>
      </c>
      <c r="K78" s="17">
        <f t="shared" si="17"/>
        <v>0</v>
      </c>
      <c r="L78" s="17">
        <f t="shared" si="17"/>
        <v>0</v>
      </c>
      <c r="M78" s="17">
        <f t="shared" si="17"/>
        <v>20092331.48</v>
      </c>
      <c r="N78" s="17">
        <f t="shared" si="17"/>
        <v>0</v>
      </c>
      <c r="O78" s="17">
        <f t="shared" ref="O78" si="18">SUM(O79:O80)</f>
        <v>354723263</v>
      </c>
      <c r="P78" s="17">
        <f t="shared" si="17"/>
        <v>0</v>
      </c>
      <c r="Q78" s="17">
        <f t="shared" si="17"/>
        <v>0</v>
      </c>
      <c r="R78" s="17">
        <f>SUM(R79:R80)</f>
        <v>0</v>
      </c>
    </row>
    <row r="79" spans="3:20">
      <c r="C79" s="4" t="s">
        <v>69</v>
      </c>
      <c r="E79" s="18"/>
      <c r="F79" s="19">
        <v>1231526.5699999928</v>
      </c>
      <c r="G79" s="19">
        <v>39280653.330000013</v>
      </c>
      <c r="H79" s="19">
        <v>69628147.889999986</v>
      </c>
      <c r="I79" s="19">
        <v>71154795.140000001</v>
      </c>
      <c r="J79" s="19">
        <v>23986209.729999989</v>
      </c>
      <c r="K79" s="19"/>
      <c r="L79" s="19"/>
      <c r="M79" s="18">
        <v>20092331.48</v>
      </c>
      <c r="N79" s="18"/>
      <c r="O79" s="18">
        <v>354723263</v>
      </c>
      <c r="P79" s="18"/>
      <c r="Q79" s="18"/>
      <c r="R79" s="18"/>
    </row>
    <row r="80" spans="3:20">
      <c r="C80" s="4" t="s">
        <v>70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20" s="14" customFormat="1">
      <c r="C81" s="3" t="s">
        <v>71</v>
      </c>
      <c r="D81" s="17">
        <f>SUM(D82:D83)</f>
        <v>75000000</v>
      </c>
      <c r="E81" s="17">
        <f>SUM(E82:E83)</f>
        <v>75000000</v>
      </c>
      <c r="F81" s="17">
        <f>SUM(F82:F83)</f>
        <v>9868747.2400000002</v>
      </c>
      <c r="G81" s="17">
        <f t="shared" ref="G81:Q81" si="19">SUM(G82:G83)</f>
        <v>13656839.189999999</v>
      </c>
      <c r="H81" s="17">
        <f t="shared" si="19"/>
        <v>39348758.770000003</v>
      </c>
      <c r="I81" s="17">
        <f t="shared" si="19"/>
        <v>41058775.380000003</v>
      </c>
      <c r="J81" s="17">
        <f t="shared" si="19"/>
        <v>31846370.41</v>
      </c>
      <c r="K81" s="17">
        <f t="shared" si="19"/>
        <v>15966957.119999999</v>
      </c>
      <c r="L81" s="17">
        <f t="shared" si="19"/>
        <v>12200000</v>
      </c>
      <c r="M81" s="17">
        <f t="shared" si="19"/>
        <v>120057805.12</v>
      </c>
      <c r="N81" s="17">
        <f t="shared" si="19"/>
        <v>17000000</v>
      </c>
      <c r="O81" s="17">
        <f t="shared" ref="O81" si="20">SUM(O82:O83)</f>
        <v>24830346.57</v>
      </c>
      <c r="P81" s="17">
        <f t="shared" si="19"/>
        <v>10201432.41</v>
      </c>
      <c r="Q81" s="17">
        <f t="shared" si="19"/>
        <v>0</v>
      </c>
      <c r="R81" s="17">
        <f>SUM(R82:R83)</f>
        <v>336036032.21000004</v>
      </c>
      <c r="T81" s="17"/>
    </row>
    <row r="82" spans="3:20">
      <c r="C82" s="4" t="s">
        <v>72</v>
      </c>
      <c r="D82" s="18">
        <v>75000000</v>
      </c>
      <c r="E82" s="18">
        <f>+'P1 Presupuesto Aprobado'!E81</f>
        <v>75000000</v>
      </c>
      <c r="F82" s="19">
        <v>9868747.2400000002</v>
      </c>
      <c r="G82" s="19">
        <v>13656839.189999999</v>
      </c>
      <c r="H82" s="19">
        <v>39348758.770000003</v>
      </c>
      <c r="I82" s="19">
        <v>41058775.380000003</v>
      </c>
      <c r="J82" s="19">
        <v>31846370.41</v>
      </c>
      <c r="K82" s="19">
        <v>15966957.119999999</v>
      </c>
      <c r="L82" s="19">
        <v>12200000</v>
      </c>
      <c r="M82" s="18">
        <v>120057805.12</v>
      </c>
      <c r="N82" s="18">
        <f>+'[1]Reporte Etica Resum'!$C$87</f>
        <v>17000000</v>
      </c>
      <c r="O82" s="18">
        <v>24830346.57</v>
      </c>
      <c r="P82" s="18">
        <v>10201432.41</v>
      </c>
      <c r="Q82" s="18"/>
      <c r="R82" s="18">
        <f>SUM(F82:Q82)</f>
        <v>336036032.21000004</v>
      </c>
    </row>
    <row r="83" spans="3:20">
      <c r="C83" s="4" t="s">
        <v>73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20">
      <c r="C84" s="3" t="s">
        <v>74</v>
      </c>
      <c r="D84" s="17"/>
      <c r="E84" s="17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20">
      <c r="C85" s="4" t="s">
        <v>75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20">
      <c r="C86" s="23" t="s">
        <v>65</v>
      </c>
      <c r="D86" s="24">
        <f t="shared" ref="D86:Q86" si="21">D81+D78+D73+D69+D65+D55+D48+D39+D29+D19+D12</f>
        <v>1251789024</v>
      </c>
      <c r="E86" s="24">
        <f t="shared" si="21"/>
        <v>2424337227</v>
      </c>
      <c r="F86" s="24">
        <f t="shared" si="21"/>
        <v>100099543.94</v>
      </c>
      <c r="G86" s="24">
        <f t="shared" si="21"/>
        <v>180976630.56</v>
      </c>
      <c r="H86" s="24">
        <f t="shared" si="21"/>
        <v>347046704.75999999</v>
      </c>
      <c r="I86" s="24">
        <f t="shared" si="21"/>
        <v>377713620.75999999</v>
      </c>
      <c r="J86" s="24">
        <f t="shared" si="21"/>
        <v>233373708.74999997</v>
      </c>
      <c r="K86" s="24">
        <f t="shared" si="21"/>
        <v>208429275.13999999</v>
      </c>
      <c r="L86" s="24">
        <f t="shared" si="21"/>
        <v>235964628.83000001</v>
      </c>
      <c r="M86" s="24">
        <f t="shared" si="21"/>
        <v>335069101.75</v>
      </c>
      <c r="N86" s="24">
        <f t="shared" si="21"/>
        <v>169381942.61000001</v>
      </c>
      <c r="O86" s="24">
        <f t="shared" si="21"/>
        <v>620985961.14999998</v>
      </c>
      <c r="P86" s="24">
        <f t="shared" si="21"/>
        <v>243868355.17000002</v>
      </c>
      <c r="Q86" s="24">
        <f t="shared" si="21"/>
        <v>0</v>
      </c>
      <c r="R86" s="24">
        <f>R81+R78+R73+R69+R65+R55+R48+R39+R29+R19+R12</f>
        <v>2472812546.2799997</v>
      </c>
    </row>
    <row r="87" spans="3:20">
      <c r="C87" s="56" t="s">
        <v>103</v>
      </c>
      <c r="E87" s="19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20"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3:20" ht="18.75">
      <c r="C89" s="66" t="s">
        <v>100</v>
      </c>
      <c r="D89" s="84"/>
      <c r="E89" s="84"/>
      <c r="F89" s="15"/>
      <c r="G89" s="15"/>
      <c r="I89" s="65"/>
      <c r="J89" s="15"/>
      <c r="K89" s="15"/>
      <c r="L89" s="88" t="s">
        <v>101</v>
      </c>
      <c r="M89" s="88"/>
      <c r="N89" s="15"/>
      <c r="O89" s="15"/>
      <c r="P89" s="15"/>
      <c r="Q89" s="15"/>
      <c r="R89" s="15"/>
    </row>
    <row r="92" spans="3:20" ht="17.25">
      <c r="C92" s="28"/>
      <c r="D92" s="82"/>
      <c r="E92" s="82"/>
      <c r="F92" s="32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3:20" ht="17.25">
      <c r="C93" s="59"/>
      <c r="D93" s="83"/>
      <c r="E93" s="83"/>
      <c r="F93" s="83"/>
      <c r="G93" s="31"/>
      <c r="H93" s="31"/>
      <c r="I93" s="31"/>
      <c r="J93" s="31"/>
      <c r="K93" s="31"/>
      <c r="L93" s="31"/>
      <c r="M93" s="31"/>
      <c r="N93" s="31"/>
      <c r="O93" s="64"/>
      <c r="P93" s="64"/>
      <c r="Q93" s="64"/>
      <c r="R93" s="64"/>
    </row>
    <row r="94" spans="3:20">
      <c r="K94" s="62"/>
      <c r="L94" s="62"/>
      <c r="M94" s="62"/>
      <c r="N94" s="62"/>
      <c r="O94" s="62"/>
      <c r="P94" s="62"/>
      <c r="Q94" s="62"/>
      <c r="R94" s="62"/>
    </row>
  </sheetData>
  <mergeCells count="20">
    <mergeCell ref="D92:E92"/>
    <mergeCell ref="D93:F93"/>
    <mergeCell ref="D89:E89"/>
    <mergeCell ref="F9:R9"/>
    <mergeCell ref="L89:M89"/>
    <mergeCell ref="C9:C10"/>
    <mergeCell ref="D9:D10"/>
    <mergeCell ref="E9:E10"/>
    <mergeCell ref="C6:P6"/>
    <mergeCell ref="Q6:S6"/>
    <mergeCell ref="C8:P8"/>
    <mergeCell ref="Q8:S8"/>
    <mergeCell ref="C5:P5"/>
    <mergeCell ref="Q5:S5"/>
    <mergeCell ref="C2:P2"/>
    <mergeCell ref="Q2:S2"/>
    <mergeCell ref="C3:P3"/>
    <mergeCell ref="Q3:S3"/>
    <mergeCell ref="C4:P4"/>
    <mergeCell ref="Q4:S4"/>
  </mergeCells>
  <printOptions horizontalCentered="1"/>
  <pageMargins left="0.23622047244094491" right="0.23622047244094491" top="0.19685039370078741" bottom="0.19685039370078741" header="0.31496062992125984" footer="0.31496062992125984"/>
  <pageSetup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C3:Q95"/>
  <sheetViews>
    <sheetView tabSelected="1" topLeftCell="G28" zoomScale="115" zoomScaleNormal="115" workbookViewId="0">
      <selection activeCell="P87" sqref="P87"/>
    </sheetView>
  </sheetViews>
  <sheetFormatPr baseColWidth="10" defaultColWidth="11.42578125" defaultRowHeight="15"/>
  <cols>
    <col min="1" max="2" width="11.42578125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customWidth="1"/>
    <col min="14" max="14" width="13.28515625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>
      <c r="C3" s="69" t="s">
        <v>99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3:17" ht="21" customHeight="1">
      <c r="C4" s="67" t="s">
        <v>98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3:17" ht="15.75">
      <c r="C5" s="76" t="s">
        <v>102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3:17" ht="15.75" customHeight="1">
      <c r="C6" s="71" t="s">
        <v>92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3:17" ht="15.75" customHeight="1">
      <c r="C7" s="72" t="s">
        <v>77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9" spans="3:17" ht="23.25" customHeight="1">
      <c r="C9" s="48" t="s">
        <v>66</v>
      </c>
      <c r="D9" s="49" t="s">
        <v>79</v>
      </c>
      <c r="E9" s="49" t="s">
        <v>80</v>
      </c>
      <c r="F9" s="49" t="s">
        <v>81</v>
      </c>
      <c r="G9" s="49" t="s">
        <v>82</v>
      </c>
      <c r="H9" s="50" t="s">
        <v>83</v>
      </c>
      <c r="I9" s="49" t="s">
        <v>84</v>
      </c>
      <c r="J9" s="50" t="s">
        <v>85</v>
      </c>
      <c r="K9" s="49" t="s">
        <v>86</v>
      </c>
      <c r="L9" s="49" t="s">
        <v>87</v>
      </c>
      <c r="M9" s="49" t="s">
        <v>88</v>
      </c>
      <c r="N9" s="49" t="s">
        <v>89</v>
      </c>
      <c r="O9" s="50" t="s">
        <v>90</v>
      </c>
      <c r="P9" s="49" t="s">
        <v>78</v>
      </c>
    </row>
    <row r="10" spans="3:17">
      <c r="C10" s="46" t="s">
        <v>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3:17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84319628.829999998</v>
      </c>
      <c r="N11" s="17">
        <f t="shared" ref="N11:P11" si="6">SUM(N12:N16)</f>
        <v>93242313.879999995</v>
      </c>
      <c r="O11" s="17">
        <f t="shared" si="6"/>
        <v>0</v>
      </c>
      <c r="P11" s="17">
        <f t="shared" si="6"/>
        <v>930618800.91999984</v>
      </c>
      <c r="Q11" s="13"/>
    </row>
    <row r="12" spans="3:17">
      <c r="C12" s="4" t="s">
        <v>2</v>
      </c>
      <c r="D12" s="19">
        <v>59132558.82</v>
      </c>
      <c r="E12" s="19">
        <v>60452816.299999997</v>
      </c>
      <c r="F12" s="19">
        <v>72820357.959999993</v>
      </c>
      <c r="G12" s="19">
        <v>66949947.57</v>
      </c>
      <c r="H12" s="19">
        <v>62387248.25</v>
      </c>
      <c r="I12" s="19">
        <v>72896275.859999999</v>
      </c>
      <c r="J12" s="19">
        <v>70747337.439999998</v>
      </c>
      <c r="K12" s="18">
        <v>71922689.319999993</v>
      </c>
      <c r="L12" s="18">
        <f>+'[1]Reporte Etica Resum'!$C$5</f>
        <v>68287033.319999993</v>
      </c>
      <c r="M12" s="18">
        <v>70078949.030000001</v>
      </c>
      <c r="N12" s="18">
        <v>77198581.840000004</v>
      </c>
      <c r="O12" s="18"/>
      <c r="P12" s="18">
        <f>SUM(D12:O12)</f>
        <v>752873795.70999992</v>
      </c>
      <c r="Q12" s="21"/>
    </row>
    <row r="13" spans="3:17">
      <c r="C13" s="4" t="s">
        <v>3</v>
      </c>
      <c r="D13" s="19">
        <v>3454511.39</v>
      </c>
      <c r="E13" s="20">
        <v>3489948.98</v>
      </c>
      <c r="F13" s="19">
        <v>3508253.13</v>
      </c>
      <c r="G13" s="19">
        <v>3605528.93</v>
      </c>
      <c r="H13" s="19">
        <v>4285420.5999999996</v>
      </c>
      <c r="I13" s="19"/>
      <c r="J13" s="19">
        <v>3647955.88</v>
      </c>
      <c r="K13" s="18">
        <v>3673955.88</v>
      </c>
      <c r="L13" s="18">
        <f>+'[1]Reporte Etica Resum'!$C$6</f>
        <v>3660253.13</v>
      </c>
      <c r="M13" s="61">
        <v>3673253.13</v>
      </c>
      <c r="N13" s="18">
        <v>3673253.13</v>
      </c>
      <c r="O13" s="18"/>
      <c r="P13" s="18">
        <f>SUM(D13:O13)</f>
        <v>36672334.18</v>
      </c>
      <c r="Q13" s="13"/>
    </row>
    <row r="14" spans="3:17">
      <c r="C14" s="4" t="s">
        <v>4</v>
      </c>
      <c r="D14" s="19"/>
      <c r="E14" s="19"/>
      <c r="F14" s="19"/>
      <c r="G14" s="19"/>
      <c r="H14" s="19"/>
      <c r="I14" s="19"/>
      <c r="J14" s="19"/>
      <c r="K14" s="18"/>
      <c r="L14" s="18">
        <f>+'[1]Reporte Etica Resum'!$C$7</f>
        <v>0</v>
      </c>
      <c r="M14" s="18">
        <v>0</v>
      </c>
      <c r="N14" s="18">
        <v>3277492.24</v>
      </c>
      <c r="O14" s="18"/>
      <c r="P14" s="18">
        <f t="shared" ref="P14:P16" si="7">SUM(D14:O14)</f>
        <v>3277492.24</v>
      </c>
      <c r="Q14" s="38"/>
    </row>
    <row r="15" spans="3:17">
      <c r="C15" s="4" t="s">
        <v>5</v>
      </c>
      <c r="D15" s="19"/>
      <c r="E15" s="19">
        <v>261894.33</v>
      </c>
      <c r="F15" s="19">
        <v>21787701.82</v>
      </c>
      <c r="G15" s="19">
        <v>1572721.13</v>
      </c>
      <c r="H15" s="19">
        <v>4749003.1100000003</v>
      </c>
      <c r="I15" s="19">
        <v>1967421.86</v>
      </c>
      <c r="J15" s="19">
        <v>3076477.48</v>
      </c>
      <c r="K15" s="18">
        <v>4159399.19</v>
      </c>
      <c r="L15" s="18">
        <f>+'[1]Reporte Etica Resum'!$C$14</f>
        <v>736362.11</v>
      </c>
      <c r="M15" s="61">
        <v>1445173.03</v>
      </c>
      <c r="N15" s="18"/>
      <c r="O15" s="18"/>
      <c r="P15" s="18">
        <f t="shared" si="7"/>
        <v>39756154.059999995</v>
      </c>
    </row>
    <row r="16" spans="3:17">
      <c r="C16" s="4" t="s">
        <v>6</v>
      </c>
      <c r="D16" s="19">
        <v>9002182.8300000001</v>
      </c>
      <c r="E16" s="19">
        <v>8859343.6199999992</v>
      </c>
      <c r="F16" s="19">
        <v>17515120.609999999</v>
      </c>
      <c r="G16" s="19">
        <v>8703682.0600000005</v>
      </c>
      <c r="H16" s="19"/>
      <c r="I16" s="19">
        <v>8852600.1600000001</v>
      </c>
      <c r="J16" s="19">
        <v>8957539.2699999996</v>
      </c>
      <c r="K16" s="18">
        <v>8996021.9700000007</v>
      </c>
      <c r="L16" s="18">
        <f>+'[1]Reporte Etica Resum'!$C$16</f>
        <v>8937293.9000000004</v>
      </c>
      <c r="M16" s="61">
        <v>9122253.6400000006</v>
      </c>
      <c r="N16" s="18">
        <v>9092986.6699999999</v>
      </c>
      <c r="O16" s="18"/>
      <c r="P16" s="18">
        <f t="shared" si="7"/>
        <v>98039024.730000004</v>
      </c>
    </row>
    <row r="17" spans="3:17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43681702.030000009</v>
      </c>
      <c r="N17" s="17">
        <f t="shared" ref="N17:O17" si="14">SUM(N18:N26)</f>
        <v>42942769.550000004</v>
      </c>
      <c r="O17" s="17">
        <f t="shared" si="14"/>
        <v>0</v>
      </c>
      <c r="P17" s="17">
        <f>SUM(P18:P26)</f>
        <v>398805228.77999991</v>
      </c>
      <c r="Q17" s="18"/>
    </row>
    <row r="18" spans="3:17">
      <c r="C18" s="4" t="s">
        <v>8</v>
      </c>
      <c r="D18" s="19"/>
      <c r="E18" s="19">
        <v>791273.95</v>
      </c>
      <c r="F18" s="19">
        <v>2805754.4699999997</v>
      </c>
      <c r="G18" s="19">
        <v>1304566.58</v>
      </c>
      <c r="H18" s="19">
        <v>1464668.72</v>
      </c>
      <c r="I18" s="19">
        <v>1410518.53</v>
      </c>
      <c r="J18" s="19">
        <v>1581651.4</v>
      </c>
      <c r="K18" s="18">
        <v>1598692.54</v>
      </c>
      <c r="L18" s="18">
        <f>+'[1]Reporte Etica Resum'!$C$27</f>
        <v>1477774.75</v>
      </c>
      <c r="M18" s="61">
        <v>1416383.6</v>
      </c>
      <c r="N18" s="18">
        <v>783124.18</v>
      </c>
      <c r="O18" s="18"/>
      <c r="P18" s="18">
        <f t="shared" ref="P18:P26" si="15">SUM(D18:O18)</f>
        <v>14634408.720000001</v>
      </c>
    </row>
    <row r="19" spans="3:17">
      <c r="C19" s="4" t="s">
        <v>9</v>
      </c>
      <c r="D19" s="19">
        <v>264000</v>
      </c>
      <c r="E19" s="19">
        <v>2719264.24</v>
      </c>
      <c r="F19" s="19">
        <v>4547172.8</v>
      </c>
      <c r="G19" s="19">
        <v>2164104.71</v>
      </c>
      <c r="H19" s="19">
        <v>2724559.73</v>
      </c>
      <c r="I19" s="19">
        <v>2050152.65</v>
      </c>
      <c r="J19" s="19">
        <v>2522831.15</v>
      </c>
      <c r="K19" s="18">
        <v>4242665.16</v>
      </c>
      <c r="L19" s="18">
        <f>+'[1]Reporte Etica Resum'!$C$29</f>
        <v>1380200</v>
      </c>
      <c r="M19" s="61">
        <v>8332540.9299999997</v>
      </c>
      <c r="N19" s="18">
        <v>2418629</v>
      </c>
      <c r="O19" s="18"/>
      <c r="P19" s="18">
        <f t="shared" si="15"/>
        <v>33366120.370000001</v>
      </c>
    </row>
    <row r="20" spans="3:17">
      <c r="C20" s="4" t="s">
        <v>10</v>
      </c>
      <c r="D20" s="19">
        <v>2429700.9900000002</v>
      </c>
      <c r="E20" s="19">
        <v>5331681.79</v>
      </c>
      <c r="F20" s="19">
        <v>7008400</v>
      </c>
      <c r="G20" s="19">
        <v>5324982.5</v>
      </c>
      <c r="H20" s="19">
        <v>9611314.7200000007</v>
      </c>
      <c r="I20" s="19">
        <v>7952900</v>
      </c>
      <c r="J20" s="19">
        <v>8493250</v>
      </c>
      <c r="K20" s="18">
        <v>7072300</v>
      </c>
      <c r="L20" s="18">
        <f>+'[1]Reporte Etica Resum'!$C$30</f>
        <v>8080950</v>
      </c>
      <c r="M20" s="61">
        <v>6475797.5</v>
      </c>
      <c r="N20" s="18">
        <v>8503050</v>
      </c>
      <c r="O20" s="18"/>
      <c r="P20" s="18">
        <f t="shared" si="15"/>
        <v>76284327.5</v>
      </c>
    </row>
    <row r="21" spans="3:17">
      <c r="C21" s="4" t="s">
        <v>11</v>
      </c>
      <c r="D21" s="19">
        <v>488300</v>
      </c>
      <c r="E21" s="19">
        <v>8285612.5499999998</v>
      </c>
      <c r="F21" s="19">
        <v>9137502.9100000001</v>
      </c>
      <c r="G21" s="19">
        <v>16641674.32</v>
      </c>
      <c r="H21" s="19">
        <v>23363782.899999999</v>
      </c>
      <c r="I21" s="19">
        <v>25238538.140000001</v>
      </c>
      <c r="J21" s="19">
        <v>33850646.880000003</v>
      </c>
      <c r="K21" s="18">
        <v>38817883.030000001</v>
      </c>
      <c r="L21" s="18">
        <f>+'[1]Reporte Etica Resum'!$C$31</f>
        <v>19960860.32</v>
      </c>
      <c r="M21" s="61">
        <v>21789613.870000001</v>
      </c>
      <c r="N21" s="18">
        <v>26009509.91</v>
      </c>
      <c r="O21" s="18"/>
      <c r="P21" s="18">
        <f t="shared" si="15"/>
        <v>223583924.82999998</v>
      </c>
    </row>
    <row r="22" spans="3:17">
      <c r="C22" s="4" t="s">
        <v>12</v>
      </c>
      <c r="D22" s="19">
        <v>987768</v>
      </c>
      <c r="E22" s="19">
        <v>42441.96</v>
      </c>
      <c r="F22" s="19">
        <v>265979.03999999998</v>
      </c>
      <c r="G22" s="19">
        <v>545422.18999999994</v>
      </c>
      <c r="H22" s="19">
        <v>374820</v>
      </c>
      <c r="I22" s="19">
        <v>1000</v>
      </c>
      <c r="J22" s="19">
        <v>692407.45</v>
      </c>
      <c r="K22" s="18">
        <v>63600</v>
      </c>
      <c r="L22" s="18">
        <f>+'[1]Reporte Etica Resum'!$C$32</f>
        <v>146041.94</v>
      </c>
      <c r="M22" s="61">
        <v>455120</v>
      </c>
      <c r="N22" s="18">
        <v>629528.93999999994</v>
      </c>
      <c r="O22" s="18"/>
      <c r="P22" s="18">
        <f t="shared" si="15"/>
        <v>4204129.5199999996</v>
      </c>
    </row>
    <row r="23" spans="3:17">
      <c r="C23" s="4" t="s">
        <v>13</v>
      </c>
      <c r="D23" s="19">
        <v>111893.95</v>
      </c>
      <c r="E23" s="19">
        <v>2318787.92</v>
      </c>
      <c r="F23" s="19">
        <v>4710540.5599999996</v>
      </c>
      <c r="G23" s="19">
        <v>1575205.74</v>
      </c>
      <c r="H23" s="19"/>
      <c r="I23" s="19">
        <v>1358118.08</v>
      </c>
      <c r="J23" s="19">
        <v>2068862.64</v>
      </c>
      <c r="K23" s="18">
        <v>1328832.95</v>
      </c>
      <c r="L23" s="18">
        <f>+'[1]Reporte Etica Resum'!$C$33</f>
        <v>1573719.36</v>
      </c>
      <c r="M23" s="61">
        <v>1661720.09</v>
      </c>
      <c r="N23" s="18"/>
      <c r="O23" s="18"/>
      <c r="P23" s="18">
        <f t="shared" si="15"/>
        <v>16707681.289999999</v>
      </c>
    </row>
    <row r="24" spans="3:17">
      <c r="C24" s="4" t="s">
        <v>14</v>
      </c>
      <c r="D24" s="19"/>
      <c r="E24" s="19">
        <v>30323.64</v>
      </c>
      <c r="F24" s="19">
        <v>385324.01999999996</v>
      </c>
      <c r="G24" s="19">
        <v>315151.55</v>
      </c>
      <c r="H24" s="19">
        <v>180422.6</v>
      </c>
      <c r="I24" s="19">
        <v>597266.06000000006</v>
      </c>
      <c r="J24" s="19">
        <v>996277.25</v>
      </c>
      <c r="K24" s="45">
        <v>788462.87</v>
      </c>
      <c r="L24" s="18">
        <f>+'[1]Reporte Etica Resum'!$C$34</f>
        <v>1011</v>
      </c>
      <c r="M24" s="61">
        <v>1838397.59</v>
      </c>
      <c r="N24" s="18">
        <v>1105017.8799999999</v>
      </c>
      <c r="O24" s="18"/>
      <c r="P24" s="18">
        <f t="shared" si="15"/>
        <v>6237654.46</v>
      </c>
    </row>
    <row r="25" spans="3:17">
      <c r="C25" s="4" t="s">
        <v>15</v>
      </c>
      <c r="D25" s="19">
        <v>291324.62</v>
      </c>
      <c r="E25" s="19">
        <v>1352387.39</v>
      </c>
      <c r="F25" s="19">
        <v>2263204.83</v>
      </c>
      <c r="G25" s="19">
        <v>1625791.31</v>
      </c>
      <c r="H25" s="19">
        <v>1751223.78</v>
      </c>
      <c r="I25" s="19">
        <v>1417625.32</v>
      </c>
      <c r="J25" s="19">
        <v>4258840.0599999996</v>
      </c>
      <c r="K25" s="18">
        <v>4431205.07</v>
      </c>
      <c r="L25" s="18">
        <f>+'[1]Reporte Etica Resum'!$C$35</f>
        <v>1189341.6200000001</v>
      </c>
      <c r="M25" s="61">
        <v>1712128.45</v>
      </c>
      <c r="N25" s="18">
        <v>3493909.64</v>
      </c>
      <c r="O25" s="18"/>
      <c r="P25" s="18">
        <f t="shared" si="15"/>
        <v>23786982.09</v>
      </c>
    </row>
    <row r="26" spans="3:17">
      <c r="C26" s="4" t="s">
        <v>16</v>
      </c>
      <c r="D26" s="19"/>
      <c r="E26" s="19"/>
      <c r="F26" s="19"/>
      <c r="G26" s="19"/>
      <c r="H26" s="19"/>
      <c r="I26" s="19"/>
      <c r="J26" s="19"/>
      <c r="K26" s="18"/>
      <c r="L26" s="18">
        <f>+'[1]Reporte Etica Resum'!$C$36</f>
        <v>0</v>
      </c>
      <c r="M26" s="18">
        <f>'P2 Presupuesto Aprobado-Ejec '!O28</f>
        <v>0</v>
      </c>
      <c r="N26" s="18"/>
      <c r="O26" s="18"/>
      <c r="P26" s="18">
        <f t="shared" si="15"/>
        <v>0</v>
      </c>
    </row>
    <row r="27" spans="3:17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111720897.36</v>
      </c>
      <c r="N27" s="17">
        <f t="shared" ref="N27:P27" si="23">SUM(N28:N36)</f>
        <v>96881403.620000005</v>
      </c>
      <c r="O27" s="17">
        <f t="shared" si="23"/>
        <v>0</v>
      </c>
      <c r="P27" s="17">
        <f t="shared" si="23"/>
        <v>785085818.38999999</v>
      </c>
      <c r="Q27" s="18"/>
    </row>
    <row r="28" spans="3:17">
      <c r="C28" s="4" t="s">
        <v>18</v>
      </c>
      <c r="D28" s="19">
        <v>12786903</v>
      </c>
      <c r="E28" s="19">
        <v>19593381.57</v>
      </c>
      <c r="F28" s="19">
        <v>76593947.019999996</v>
      </c>
      <c r="G28" s="19">
        <v>144199604.91</v>
      </c>
      <c r="H28" s="19">
        <v>61786784.43</v>
      </c>
      <c r="I28" s="19">
        <v>56781376.380000003</v>
      </c>
      <c r="J28" s="19">
        <v>65460123.149999999</v>
      </c>
      <c r="K28" s="18">
        <v>37327005.630000003</v>
      </c>
      <c r="L28" s="18">
        <f>+'[1]Reporte Etica Resum'!$C$45</f>
        <v>36259885.899999999</v>
      </c>
      <c r="M28" s="61">
        <v>96202407.079999998</v>
      </c>
      <c r="N28" s="18">
        <v>88769018.939999998</v>
      </c>
      <c r="O28" s="18"/>
      <c r="P28" s="18">
        <f t="shared" ref="P28:P36" si="24">SUM(D28:O28)</f>
        <v>695760438.00999999</v>
      </c>
    </row>
    <row r="29" spans="3:17">
      <c r="C29" s="4" t="s">
        <v>19</v>
      </c>
      <c r="D29" s="19"/>
      <c r="E29" s="19"/>
      <c r="F29" s="19">
        <v>7611</v>
      </c>
      <c r="G29" s="19"/>
      <c r="H29" s="19"/>
      <c r="I29" s="19">
        <v>1149255.2</v>
      </c>
      <c r="J29" s="19">
        <v>3064703.87</v>
      </c>
      <c r="K29" s="18">
        <v>1060335.5</v>
      </c>
      <c r="L29" s="18">
        <f>+'[1]Reporte Etica Resum'!$C$46</f>
        <v>0</v>
      </c>
      <c r="M29" s="61">
        <v>112294.88</v>
      </c>
      <c r="N29" s="18"/>
      <c r="O29" s="18"/>
      <c r="P29" s="18">
        <f t="shared" si="24"/>
        <v>5394200.4500000002</v>
      </c>
    </row>
    <row r="30" spans="3:17">
      <c r="C30" s="4" t="s">
        <v>20</v>
      </c>
      <c r="D30" s="19"/>
      <c r="E30" s="19">
        <v>37967.230000000003</v>
      </c>
      <c r="F30" s="19">
        <v>1510165.45</v>
      </c>
      <c r="G30" s="19"/>
      <c r="H30" s="19">
        <v>244295.14</v>
      </c>
      <c r="I30" s="19">
        <v>76238.039999999994</v>
      </c>
      <c r="J30" s="19">
        <v>16150</v>
      </c>
      <c r="K30" s="18">
        <v>1046599.06</v>
      </c>
      <c r="L30" s="18">
        <f>+'[1]Reporte Etica Resum'!$C$47</f>
        <v>0</v>
      </c>
      <c r="M30" s="61">
        <v>430871.88</v>
      </c>
      <c r="N30" s="18">
        <v>107239.88</v>
      </c>
      <c r="O30" s="18"/>
      <c r="P30" s="18">
        <f t="shared" si="24"/>
        <v>3469526.6799999997</v>
      </c>
    </row>
    <row r="31" spans="3:17">
      <c r="C31" s="4" t="s">
        <v>21</v>
      </c>
      <c r="D31" s="19"/>
      <c r="E31" s="19"/>
      <c r="F31" s="19"/>
      <c r="G31" s="19"/>
      <c r="H31" s="19"/>
      <c r="I31" s="19"/>
      <c r="J31" s="19"/>
      <c r="K31" s="18"/>
      <c r="L31" s="18">
        <f>+'[1]Reporte Etica Resum'!$C$48</f>
        <v>0</v>
      </c>
      <c r="M31" s="61">
        <v>105376.04</v>
      </c>
      <c r="N31" s="18"/>
      <c r="O31" s="18"/>
      <c r="P31" s="18">
        <f t="shared" si="24"/>
        <v>105376.04</v>
      </c>
    </row>
    <row r="32" spans="3:17">
      <c r="C32" s="4" t="s">
        <v>22</v>
      </c>
      <c r="D32" s="19"/>
      <c r="E32" s="19">
        <v>11699706.449999999</v>
      </c>
      <c r="F32" s="19">
        <v>5225912.9000000004</v>
      </c>
      <c r="G32" s="19">
        <v>141677.14000000001</v>
      </c>
      <c r="H32" s="19">
        <v>2199853.4900000002</v>
      </c>
      <c r="I32" s="19">
        <v>3081766</v>
      </c>
      <c r="J32" s="19">
        <v>6032230.9699999997</v>
      </c>
      <c r="K32" s="18">
        <v>1005837.86</v>
      </c>
      <c r="L32" s="18">
        <f>+'[1]Reporte Etica Resum'!$C$49</f>
        <v>0</v>
      </c>
      <c r="M32" s="61">
        <v>5555532</v>
      </c>
      <c r="N32" s="18">
        <v>1888682</v>
      </c>
      <c r="O32" s="18"/>
      <c r="P32" s="18">
        <f t="shared" si="24"/>
        <v>36831198.810000002</v>
      </c>
    </row>
    <row r="33" spans="3:17">
      <c r="C33" s="4" t="s">
        <v>23</v>
      </c>
      <c r="D33" s="19"/>
      <c r="E33" s="19"/>
      <c r="F33" s="19"/>
      <c r="G33" s="19"/>
      <c r="H33" s="19"/>
      <c r="I33" s="19"/>
      <c r="J33" s="19"/>
      <c r="K33" s="18"/>
      <c r="L33" s="18">
        <f>+'[1]Reporte Etica Resum'!$C$50</f>
        <v>0</v>
      </c>
      <c r="M33" s="18">
        <f>'P2 Presupuesto Aprobado-Ejec '!O35</f>
        <v>0</v>
      </c>
      <c r="N33" s="18"/>
      <c r="O33" s="18"/>
      <c r="P33" s="18">
        <f t="shared" si="24"/>
        <v>0</v>
      </c>
    </row>
    <row r="34" spans="3:17">
      <c r="C34" s="4" t="s">
        <v>24</v>
      </c>
      <c r="D34" s="19"/>
      <c r="E34" s="19">
        <v>400406</v>
      </c>
      <c r="F34" s="19">
        <v>2757798.6</v>
      </c>
      <c r="G34" s="19">
        <v>4483574.78</v>
      </c>
      <c r="H34" s="19">
        <v>1295834.72</v>
      </c>
      <c r="I34" s="19">
        <v>2648436</v>
      </c>
      <c r="J34" s="19">
        <v>2265148.59</v>
      </c>
      <c r="K34" s="18">
        <v>3426175.59</v>
      </c>
      <c r="L34" s="18">
        <f>+'[1]Reporte Etica Resum'!$C$51</f>
        <v>1500</v>
      </c>
      <c r="M34" s="61">
        <v>4408497.18</v>
      </c>
      <c r="N34" s="18">
        <v>4454849.9000000004</v>
      </c>
      <c r="O34" s="18"/>
      <c r="P34" s="18">
        <f t="shared" si="24"/>
        <v>26142221.359999999</v>
      </c>
    </row>
    <row r="35" spans="3:17">
      <c r="C35" s="4" t="s">
        <v>25</v>
      </c>
      <c r="D35" s="19"/>
      <c r="E35" s="19"/>
      <c r="F35" s="19"/>
      <c r="G35" s="19"/>
      <c r="H35" s="19"/>
      <c r="I35" s="19"/>
      <c r="J35" s="19"/>
      <c r="K35" s="18"/>
      <c r="L35" s="18"/>
      <c r="M35" s="18">
        <f>'P2 Presupuesto Aprobado-Ejec '!O37</f>
        <v>0</v>
      </c>
      <c r="N35" s="18"/>
      <c r="O35" s="18"/>
      <c r="P35" s="18">
        <f t="shared" si="24"/>
        <v>0</v>
      </c>
    </row>
    <row r="36" spans="3:17">
      <c r="C36" s="4" t="s">
        <v>26</v>
      </c>
      <c r="D36" s="19"/>
      <c r="E36" s="19">
        <v>81633.84</v>
      </c>
      <c r="F36" s="19">
        <v>2697777.81</v>
      </c>
      <c r="G36" s="19">
        <v>1739772.52</v>
      </c>
      <c r="H36" s="19">
        <v>446881.05</v>
      </c>
      <c r="I36" s="19">
        <v>605112.4</v>
      </c>
      <c r="J36" s="19">
        <v>3401118.51</v>
      </c>
      <c r="K36" s="18">
        <v>1664909.17</v>
      </c>
      <c r="L36" s="18">
        <f>+'[1]Reporte Etica Resum'!$C$52</f>
        <v>178120.54</v>
      </c>
      <c r="M36" s="61">
        <v>4905918.3</v>
      </c>
      <c r="N36" s="18">
        <v>1661612.9</v>
      </c>
      <c r="O36" s="18"/>
      <c r="P36" s="18">
        <f t="shared" si="24"/>
        <v>17382857.039999995</v>
      </c>
    </row>
    <row r="37" spans="3:17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>SUM(M38:M45)</f>
        <v>146950</v>
      </c>
      <c r="N37" s="17">
        <f t="shared" ref="N37:O37" si="31">SUM(N38:N45)</f>
        <v>115690</v>
      </c>
      <c r="O37" s="17">
        <f t="shared" si="31"/>
        <v>0</v>
      </c>
      <c r="P37" s="17">
        <f>SUM(P38:P45)</f>
        <v>753590</v>
      </c>
      <c r="Q37" s="18"/>
    </row>
    <row r="38" spans="3:17">
      <c r="C38" s="4" t="s">
        <v>28</v>
      </c>
      <c r="D38" s="19"/>
      <c r="E38" s="19">
        <v>45000</v>
      </c>
      <c r="F38" s="19">
        <v>96550</v>
      </c>
      <c r="G38" s="19"/>
      <c r="H38" s="19"/>
      <c r="I38" s="19"/>
      <c r="J38" s="19"/>
      <c r="K38" s="18">
        <v>250000</v>
      </c>
      <c r="L38" s="18">
        <f>+'[1]Reporte Etica Resum'!$C$58</f>
        <v>99400</v>
      </c>
      <c r="M38" s="61">
        <v>146950</v>
      </c>
      <c r="N38" s="18">
        <v>115690</v>
      </c>
      <c r="O38" s="18"/>
      <c r="P38" s="18">
        <f>SUM(D38:O38)</f>
        <v>753590</v>
      </c>
    </row>
    <row r="39" spans="3:17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2">SUM(D39:O39)</f>
        <v>0</v>
      </c>
    </row>
    <row r="40" spans="3:17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2"/>
        <v>0</v>
      </c>
    </row>
    <row r="41" spans="3:17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2"/>
        <v>0</v>
      </c>
    </row>
    <row r="42" spans="3:17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2"/>
        <v>0</v>
      </c>
    </row>
    <row r="43" spans="3:17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2"/>
        <v>0</v>
      </c>
    </row>
    <row r="44" spans="3:17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2"/>
        <v>0</v>
      </c>
    </row>
    <row r="45" spans="3:17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2"/>
        <v>0</v>
      </c>
    </row>
    <row r="46" spans="3:17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2"/>
        <v>0</v>
      </c>
    </row>
    <row r="47" spans="3:17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2"/>
        <v>0</v>
      </c>
    </row>
    <row r="48" spans="3:17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2"/>
        <v>0</v>
      </c>
    </row>
    <row r="49" spans="3:17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2"/>
        <v>0</v>
      </c>
    </row>
    <row r="50" spans="3:17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2"/>
        <v>0</v>
      </c>
    </row>
    <row r="51" spans="3:17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2"/>
        <v>0</v>
      </c>
    </row>
    <row r="52" spans="3:17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2"/>
        <v>0</v>
      </c>
    </row>
    <row r="53" spans="3:17">
      <c r="C53" s="3" t="s">
        <v>43</v>
      </c>
      <c r="D53" s="17">
        <f>SUM(D54:D62)</f>
        <v>0</v>
      </c>
      <c r="E53" s="17">
        <f t="shared" ref="E53" si="33">SUM(E54:E62)</f>
        <v>1907421.67</v>
      </c>
      <c r="F53" s="17">
        <f t="shared" ref="F53" si="34">SUM(F54:F62)</f>
        <v>1996318.6099999999</v>
      </c>
      <c r="G53" s="17">
        <f t="shared" ref="G53:I53" si="35">SUM(G54:G62)</f>
        <v>1085174</v>
      </c>
      <c r="H53" s="17">
        <f t="shared" si="35"/>
        <v>0</v>
      </c>
      <c r="I53" s="17">
        <f t="shared" si="35"/>
        <v>4060971.21</v>
      </c>
      <c r="J53" s="17">
        <f t="shared" ref="J53" si="36">SUM(J54:J62)</f>
        <v>1931907.1</v>
      </c>
      <c r="K53" s="17">
        <f t="shared" ref="K53" si="37">SUM(K54:K62)</f>
        <v>1385476.18</v>
      </c>
      <c r="L53" s="17">
        <f t="shared" ref="L53" si="38">SUM(L54:L62)</f>
        <v>156053</v>
      </c>
      <c r="M53" s="17">
        <f t="shared" ref="M53" si="39">SUM(M54:M62)</f>
        <v>1164270.21</v>
      </c>
      <c r="N53" s="17">
        <f t="shared" ref="N53:O53" si="40">SUM(N54:N62)</f>
        <v>171917.64</v>
      </c>
      <c r="O53" s="17">
        <f t="shared" si="40"/>
        <v>0</v>
      </c>
      <c r="P53" s="17">
        <f t="shared" ref="P53" si="41">SUM(P54:P62)</f>
        <v>13859509.620000001</v>
      </c>
      <c r="Q53" s="18"/>
    </row>
    <row r="54" spans="3:17">
      <c r="C54" s="4" t="s">
        <v>44</v>
      </c>
      <c r="D54" s="19"/>
      <c r="E54" s="19">
        <v>1907421.67</v>
      </c>
      <c r="F54" s="19">
        <v>449838.92</v>
      </c>
      <c r="G54" s="19">
        <v>97406</v>
      </c>
      <c r="H54" s="19"/>
      <c r="I54" s="19">
        <v>4060971.21</v>
      </c>
      <c r="J54" s="19">
        <v>1779560.5</v>
      </c>
      <c r="K54" s="18">
        <v>1080376.18</v>
      </c>
      <c r="L54" s="18">
        <f>+'[1]Reporte Etica Resum'!$C$64</f>
        <v>0</v>
      </c>
      <c r="M54" s="61">
        <v>259251.18</v>
      </c>
      <c r="N54" s="18">
        <v>154967.64000000001</v>
      </c>
      <c r="O54" s="18"/>
      <c r="P54" s="18">
        <f>SUM(D54:O54)</f>
        <v>9789793.3000000007</v>
      </c>
    </row>
    <row r="55" spans="3:17">
      <c r="C55" s="4" t="s">
        <v>45</v>
      </c>
      <c r="D55" s="19"/>
      <c r="E55" s="19"/>
      <c r="F55" s="19"/>
      <c r="G55" s="19"/>
      <c r="H55" s="19"/>
      <c r="I55" s="19"/>
      <c r="J55" s="19"/>
      <c r="K55" s="18">
        <v>151420</v>
      </c>
      <c r="L55" s="18">
        <f>+'[1]Reporte Etica Resum'!$C$65</f>
        <v>0</v>
      </c>
      <c r="M55" s="61">
        <v>873463.78</v>
      </c>
      <c r="N55" s="18"/>
      <c r="O55" s="18"/>
      <c r="P55" s="18">
        <f t="shared" ref="P55:P62" si="42">SUM(D55:O55)</f>
        <v>1024883.78</v>
      </c>
    </row>
    <row r="56" spans="3:17">
      <c r="C56" s="4" t="s">
        <v>46</v>
      </c>
      <c r="D56" s="19"/>
      <c r="E56" s="19"/>
      <c r="F56" s="19"/>
      <c r="G56" s="19"/>
      <c r="H56" s="19"/>
      <c r="I56" s="19"/>
      <c r="J56" s="19"/>
      <c r="K56" s="18"/>
      <c r="L56" s="18"/>
      <c r="M56" s="18"/>
      <c r="N56" s="18"/>
      <c r="O56" s="18"/>
      <c r="P56" s="18">
        <f t="shared" si="42"/>
        <v>0</v>
      </c>
    </row>
    <row r="57" spans="3:17">
      <c r="C57" s="4" t="s">
        <v>47</v>
      </c>
      <c r="D57" s="19"/>
      <c r="E57" s="19"/>
      <c r="F57" s="19"/>
      <c r="G57" s="19"/>
      <c r="H57" s="19"/>
      <c r="I57" s="19"/>
      <c r="J57" s="19"/>
      <c r="K57" s="18"/>
      <c r="L57" s="18"/>
      <c r="M57" s="18"/>
      <c r="N57" s="18"/>
      <c r="O57" s="18"/>
      <c r="P57" s="18">
        <f t="shared" si="42"/>
        <v>0</v>
      </c>
    </row>
    <row r="58" spans="3:17">
      <c r="C58" s="4" t="s">
        <v>48</v>
      </c>
      <c r="D58" s="19"/>
      <c r="E58" s="19"/>
      <c r="F58" s="19">
        <v>1546479.69</v>
      </c>
      <c r="G58" s="19">
        <v>987768</v>
      </c>
      <c r="H58" s="19"/>
      <c r="I58" s="19"/>
      <c r="J58" s="19">
        <v>152346.6</v>
      </c>
      <c r="K58" s="18">
        <v>153680</v>
      </c>
      <c r="L58" s="18">
        <f>+'[1]Reporte Etica Resum'!$C$66</f>
        <v>156053</v>
      </c>
      <c r="M58" s="61">
        <v>31555.25</v>
      </c>
      <c r="N58" s="18">
        <v>16950</v>
      </c>
      <c r="O58" s="18"/>
      <c r="P58" s="18">
        <f t="shared" si="42"/>
        <v>3044832.54</v>
      </c>
    </row>
    <row r="59" spans="3:17">
      <c r="C59" s="4" t="s">
        <v>49</v>
      </c>
      <c r="D59" s="19"/>
      <c r="E59" s="19"/>
      <c r="F59" s="19"/>
      <c r="G59" s="19"/>
      <c r="H59" s="19"/>
      <c r="I59" s="19"/>
      <c r="J59" s="19"/>
      <c r="K59" s="18"/>
      <c r="L59" s="18"/>
      <c r="M59" s="18"/>
      <c r="N59" s="18"/>
      <c r="O59" s="18"/>
      <c r="P59" s="18">
        <f t="shared" si="42"/>
        <v>0</v>
      </c>
    </row>
    <row r="60" spans="3:17">
      <c r="C60" s="4" t="s">
        <v>50</v>
      </c>
      <c r="D60" s="19"/>
      <c r="E60" s="19"/>
      <c r="F60" s="19"/>
      <c r="G60" s="19"/>
      <c r="H60" s="19"/>
      <c r="I60" s="19"/>
      <c r="J60" s="19"/>
      <c r="K60" s="18"/>
      <c r="L60" s="18"/>
      <c r="M60" s="18"/>
      <c r="N60" s="18"/>
      <c r="O60" s="18"/>
      <c r="P60" s="18">
        <f t="shared" si="42"/>
        <v>0</v>
      </c>
    </row>
    <row r="61" spans="3:17">
      <c r="C61" s="4" t="s">
        <v>51</v>
      </c>
      <c r="D61" s="19"/>
      <c r="E61" s="19"/>
      <c r="F61" s="19"/>
      <c r="G61" s="19"/>
      <c r="H61" s="19"/>
      <c r="I61" s="19"/>
      <c r="J61" s="19"/>
      <c r="K61" s="18"/>
      <c r="L61" s="18"/>
      <c r="M61" s="18"/>
      <c r="N61" s="18"/>
      <c r="O61" s="18"/>
      <c r="P61" s="18">
        <f t="shared" si="42"/>
        <v>0</v>
      </c>
    </row>
    <row r="62" spans="3:17">
      <c r="C62" s="4" t="s">
        <v>52</v>
      </c>
      <c r="D62" s="19"/>
      <c r="E62" s="19"/>
      <c r="F62" s="19"/>
      <c r="G62" s="19"/>
      <c r="H62" s="19"/>
      <c r="I62" s="19"/>
      <c r="J62" s="19"/>
      <c r="K62" s="18"/>
      <c r="L62" s="18"/>
      <c r="M62" s="18"/>
      <c r="N62" s="18"/>
      <c r="O62" s="18"/>
      <c r="P62" s="18">
        <f t="shared" si="42"/>
        <v>0</v>
      </c>
    </row>
    <row r="63" spans="3:17" s="14" customFormat="1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>
        <f>M64</f>
        <v>0</v>
      </c>
      <c r="N63" s="17"/>
      <c r="O63" s="17"/>
      <c r="P63" s="17">
        <f>+P64</f>
        <v>2891769.48</v>
      </c>
      <c r="Q63" s="17"/>
    </row>
    <row r="64" spans="3:17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>
        <v>0</v>
      </c>
      <c r="N64" s="18"/>
      <c r="O64" s="18"/>
      <c r="P64" s="18">
        <f>SUM(D64:K64)</f>
        <v>2891769.48</v>
      </c>
    </row>
    <row r="65" spans="3:17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3">SUM(D65:J65)</f>
        <v>0</v>
      </c>
    </row>
    <row r="66" spans="3:17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3"/>
        <v>0</v>
      </c>
    </row>
    <row r="67" spans="3:17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3"/>
        <v>0</v>
      </c>
    </row>
    <row r="68" spans="3:17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3"/>
        <v>0</v>
      </c>
    </row>
    <row r="69" spans="3:17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3"/>
        <v>0</v>
      </c>
    </row>
    <row r="70" spans="3:17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3"/>
        <v>0</v>
      </c>
    </row>
    <row r="71" spans="3:17">
      <c r="C71" s="3" t="s">
        <v>61</v>
      </c>
      <c r="D71" s="17">
        <f>SUM(D72:D74)</f>
        <v>50126.53</v>
      </c>
      <c r="E71" s="17">
        <f t="shared" ref="E71" si="44">SUM(E72:E74)</f>
        <v>337844.61</v>
      </c>
      <c r="F71" s="17">
        <f t="shared" ref="F71" si="45">SUM(F72:F74)</f>
        <v>428404.56</v>
      </c>
      <c r="G71" s="17">
        <f t="shared" ref="G71:I71" si="46">SUM(G72:G74)</f>
        <v>629698.81999999995</v>
      </c>
      <c r="H71" s="17">
        <f t="shared" si="46"/>
        <v>675015.37</v>
      </c>
      <c r="I71" s="17">
        <f t="shared" si="46"/>
        <v>316746.13</v>
      </c>
      <c r="J71" s="17">
        <f t="shared" ref="J71" si="47">SUM(J72:J74)</f>
        <v>699169.74</v>
      </c>
      <c r="K71" s="17">
        <f t="shared" ref="K71" si="48">SUM(K72:K74)</f>
        <v>656918.18000000005</v>
      </c>
      <c r="L71" s="17">
        <f t="shared" ref="L71" si="49">SUM(L72:L74)</f>
        <v>256141.72</v>
      </c>
      <c r="M71" s="17">
        <f t="shared" ref="M71" si="50">SUM(M72:M74)</f>
        <v>398903.15</v>
      </c>
      <c r="N71" s="17">
        <f t="shared" ref="N71:O71" si="51">SUM(N72:N74)</f>
        <v>312828.07</v>
      </c>
      <c r="O71" s="17">
        <f t="shared" si="51"/>
        <v>0</v>
      </c>
      <c r="P71" s="17">
        <f>SUM(P72:P74)</f>
        <v>4761796.8800000008</v>
      </c>
      <c r="Q71" s="18"/>
    </row>
    <row r="72" spans="3:17">
      <c r="C72" s="4" t="s">
        <v>62</v>
      </c>
      <c r="D72" s="19">
        <v>50126.53</v>
      </c>
      <c r="E72" s="19">
        <v>337844.61</v>
      </c>
      <c r="F72" s="39">
        <v>428404.56</v>
      </c>
      <c r="G72" s="19">
        <v>629698.81999999995</v>
      </c>
      <c r="H72" s="19">
        <v>675015.37</v>
      </c>
      <c r="I72" s="19">
        <v>316746.13</v>
      </c>
      <c r="J72" s="19">
        <v>699169.74</v>
      </c>
      <c r="K72" s="18">
        <v>656918.18000000005</v>
      </c>
      <c r="L72" s="18">
        <f>+'[1]Reporte Etica Resum'!$C$77</f>
        <v>256141.72</v>
      </c>
      <c r="M72" s="61">
        <v>398903.15</v>
      </c>
      <c r="N72" s="18">
        <v>312828.07</v>
      </c>
      <c r="O72" s="18"/>
      <c r="P72" s="18">
        <f>SUM(D72:O72)</f>
        <v>4761796.8800000008</v>
      </c>
    </row>
    <row r="73" spans="3:17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2">SUM(D73:J73)</f>
        <v>0</v>
      </c>
    </row>
    <row r="74" spans="3:17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2"/>
        <v>0</v>
      </c>
    </row>
    <row r="75" spans="3:17">
      <c r="C75" s="46" t="s">
        <v>67</v>
      </c>
      <c r="D75" s="47"/>
      <c r="E75" s="47"/>
      <c r="F75" s="47"/>
      <c r="G75" s="47"/>
      <c r="H75" s="47"/>
      <c r="I75" s="47"/>
      <c r="J75" s="47"/>
      <c r="K75" s="16"/>
      <c r="L75" s="16"/>
      <c r="M75" s="16"/>
      <c r="N75" s="16"/>
      <c r="O75" s="16"/>
      <c r="P75" s="18"/>
    </row>
    <row r="76" spans="3:17">
      <c r="C76" s="3" t="s">
        <v>68</v>
      </c>
      <c r="D76" s="17">
        <f>SUM(D77:D78)</f>
        <v>1231526.5699999928</v>
      </c>
      <c r="E76" s="17">
        <f t="shared" ref="E76" si="53">SUM(E77:E78)</f>
        <v>39280653.330000013</v>
      </c>
      <c r="F76" s="17">
        <f t="shared" ref="F76" si="54">SUM(F77:F78)</f>
        <v>69628147.889999986</v>
      </c>
      <c r="G76" s="17">
        <f t="shared" ref="G76:I76" si="55">SUM(G77:G78)</f>
        <v>71154795.140000001</v>
      </c>
      <c r="H76" s="17">
        <f t="shared" si="55"/>
        <v>23986209.729999989</v>
      </c>
      <c r="I76" s="17">
        <f t="shared" si="55"/>
        <v>0</v>
      </c>
      <c r="J76" s="17">
        <f t="shared" ref="J76" si="56">SUM(J77:J78)</f>
        <v>0</v>
      </c>
      <c r="K76" s="17">
        <f t="shared" ref="K76" si="57">SUM(K77:K78)</f>
        <v>20092331.48</v>
      </c>
      <c r="L76" s="17">
        <f t="shared" ref="L76" si="58">SUM(L77:L78)</f>
        <v>0</v>
      </c>
      <c r="M76" s="17">
        <f t="shared" ref="M76" si="59">SUM(M77:M78)</f>
        <v>354723263</v>
      </c>
      <c r="N76" s="17">
        <f t="shared" ref="N76:O76" si="60">SUM(N77:N78)</f>
        <v>0</v>
      </c>
      <c r="O76" s="17">
        <f t="shared" si="60"/>
        <v>0</v>
      </c>
      <c r="P76" s="17"/>
      <c r="Q76" s="18"/>
    </row>
    <row r="77" spans="3:17">
      <c r="C77" s="4" t="s">
        <v>69</v>
      </c>
      <c r="D77" s="19">
        <v>1231526.5699999928</v>
      </c>
      <c r="E77" s="19">
        <v>39280653.330000013</v>
      </c>
      <c r="F77" s="19">
        <v>69628147.889999986</v>
      </c>
      <c r="G77" s="19">
        <v>71154795.140000001</v>
      </c>
      <c r="H77" s="19">
        <v>23986209.729999989</v>
      </c>
      <c r="I77" s="19"/>
      <c r="J77" s="19"/>
      <c r="K77" s="18">
        <v>20092331.48</v>
      </c>
      <c r="L77" s="18"/>
      <c r="M77" s="18">
        <v>354723263</v>
      </c>
      <c r="N77" s="18"/>
      <c r="O77" s="18"/>
      <c r="P77" s="18"/>
    </row>
    <row r="78" spans="3:17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7">
      <c r="C79" s="3" t="s">
        <v>71</v>
      </c>
      <c r="D79" s="17">
        <f>SUM(D80:D81)</f>
        <v>9868747.2400000002</v>
      </c>
      <c r="E79" s="17">
        <f t="shared" ref="E79" si="61">SUM(E80:E81)</f>
        <v>13656839.189999999</v>
      </c>
      <c r="F79" s="17">
        <f t="shared" ref="F79" si="62">SUM(F80:F81)</f>
        <v>39348758.770000003</v>
      </c>
      <c r="G79" s="17">
        <f t="shared" ref="G79:I79" si="63">SUM(G80:G81)</f>
        <v>41058775.380000003</v>
      </c>
      <c r="H79" s="17">
        <f t="shared" si="63"/>
        <v>31846370.41</v>
      </c>
      <c r="I79" s="17">
        <f t="shared" si="63"/>
        <v>15966957.119999999</v>
      </c>
      <c r="J79" s="17">
        <f t="shared" ref="J79" si="64">SUM(J80:J81)</f>
        <v>12200000</v>
      </c>
      <c r="K79" s="17">
        <f t="shared" ref="K79" si="65">SUM(K80:K81)</f>
        <v>120057805.12</v>
      </c>
      <c r="L79" s="17">
        <f t="shared" ref="L79" si="66">SUM(L80:L81)</f>
        <v>17000000</v>
      </c>
      <c r="M79" s="17">
        <f t="shared" ref="M79" si="67">SUM(M80:M81)</f>
        <v>24830346.57</v>
      </c>
      <c r="N79" s="17">
        <f t="shared" ref="N79:O79" si="68">SUM(N80:N81)</f>
        <v>10201432.41</v>
      </c>
      <c r="O79" s="17">
        <f t="shared" si="68"/>
        <v>0</v>
      </c>
      <c r="P79" s="17">
        <f>SUM(P80:P81)</f>
        <v>336036032.21000004</v>
      </c>
      <c r="Q79" s="18"/>
    </row>
    <row r="80" spans="3:17">
      <c r="C80" s="4" t="s">
        <v>72</v>
      </c>
      <c r="D80" s="19">
        <v>9868747.2400000002</v>
      </c>
      <c r="E80" s="19">
        <v>13656839.189999999</v>
      </c>
      <c r="F80" s="19">
        <v>39348758.770000003</v>
      </c>
      <c r="G80" s="19">
        <v>41058775.380000003</v>
      </c>
      <c r="H80" s="19">
        <v>31846370.41</v>
      </c>
      <c r="I80" s="19">
        <v>15966957.119999999</v>
      </c>
      <c r="J80" s="19">
        <v>12200000</v>
      </c>
      <c r="K80" s="18">
        <v>120057805.12</v>
      </c>
      <c r="L80" s="18">
        <f>+'[1]Reporte Etica Resum'!$C$87</f>
        <v>17000000</v>
      </c>
      <c r="M80" s="61">
        <v>24830346.57</v>
      </c>
      <c r="N80" s="18">
        <v>10201432.41</v>
      </c>
      <c r="O80" s="18"/>
      <c r="P80" s="18">
        <f>SUM(D80:O80)</f>
        <v>336036032.21000004</v>
      </c>
    </row>
    <row r="81" spans="3:16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9">SUM(D81:J81)</f>
        <v>0</v>
      </c>
    </row>
    <row r="82" spans="3:16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9"/>
        <v>0</v>
      </c>
    </row>
    <row r="83" spans="3:16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9"/>
        <v>0</v>
      </c>
    </row>
    <row r="84" spans="3:16">
      <c r="C84" s="23" t="s">
        <v>65</v>
      </c>
      <c r="D84" s="24">
        <f>D79+D76+D71+D67+D63+D53+D46+D37+D27+D17+D11</f>
        <v>100099543.94</v>
      </c>
      <c r="E84" s="24">
        <f t="shared" ref="E84:O84" si="70">E79+E76+E71+E67+E63+E53+E46+E37+E27+E17+E11</f>
        <v>180976630.56</v>
      </c>
      <c r="F84" s="24">
        <f t="shared" si="70"/>
        <v>347046704.75999999</v>
      </c>
      <c r="G84" s="24">
        <f t="shared" si="70"/>
        <v>377713620.75999999</v>
      </c>
      <c r="H84" s="24">
        <f t="shared" si="70"/>
        <v>233373708.74999997</v>
      </c>
      <c r="I84" s="24">
        <f t="shared" si="70"/>
        <v>208429275.13999999</v>
      </c>
      <c r="J84" s="24">
        <f t="shared" si="70"/>
        <v>235964628.83000001</v>
      </c>
      <c r="K84" s="24">
        <f t="shared" si="70"/>
        <v>335069101.75</v>
      </c>
      <c r="L84" s="24">
        <f t="shared" si="70"/>
        <v>169381942.61000001</v>
      </c>
      <c r="M84" s="24">
        <f t="shared" si="70"/>
        <v>620985961.14999998</v>
      </c>
      <c r="N84" s="24">
        <f t="shared" si="70"/>
        <v>243868355.17000002</v>
      </c>
      <c r="O84" s="24">
        <f t="shared" si="70"/>
        <v>0</v>
      </c>
      <c r="P84" s="24">
        <f>P79+P76+P71+P67+P63+P53+P46+P37+P27+P17+P11</f>
        <v>2472812546.2799997</v>
      </c>
    </row>
    <row r="85" spans="3:16">
      <c r="C85" s="56" t="s">
        <v>103</v>
      </c>
      <c r="F85" s="13"/>
      <c r="K85" s="13"/>
    </row>
    <row r="86" spans="3:16">
      <c r="C86" s="43"/>
      <c r="F86" s="13"/>
      <c r="K86" s="13"/>
      <c r="L86" s="18"/>
      <c r="N86" s="18"/>
      <c r="P86" s="18"/>
    </row>
    <row r="87" spans="3:16">
      <c r="D87" s="15"/>
      <c r="F87" s="21"/>
      <c r="H87" s="15"/>
      <c r="I87" s="15"/>
      <c r="K87" s="15"/>
      <c r="L87" s="15"/>
      <c r="M87" s="15"/>
      <c r="N87" s="15"/>
      <c r="O87" s="15"/>
    </row>
    <row r="88" spans="3:16" ht="18.75">
      <c r="C88" s="66" t="s">
        <v>100</v>
      </c>
      <c r="H88" s="15"/>
      <c r="I88" s="15"/>
      <c r="J88" s="88" t="s">
        <v>101</v>
      </c>
      <c r="K88" s="88"/>
      <c r="L88" s="15"/>
      <c r="M88" s="15"/>
      <c r="N88" s="15"/>
      <c r="O88" s="15"/>
    </row>
    <row r="92" spans="3:16">
      <c r="C92" s="28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</row>
    <row r="93" spans="3:16">
      <c r="C93" s="29"/>
      <c r="D93" s="43"/>
      <c r="E93" s="43"/>
      <c r="F93" s="43"/>
      <c r="G93" s="43"/>
      <c r="H93" s="43"/>
      <c r="I93" s="43"/>
      <c r="J93" s="59"/>
      <c r="K93" s="59"/>
      <c r="L93" s="62"/>
      <c r="M93" s="62"/>
      <c r="N93" s="62"/>
      <c r="O93" s="62"/>
      <c r="P93" s="62"/>
    </row>
    <row r="94" spans="3:16">
      <c r="H94" s="43"/>
      <c r="I94" s="43"/>
      <c r="J94" s="59"/>
      <c r="K94" s="59"/>
      <c r="L94" s="62"/>
      <c r="M94" s="62"/>
      <c r="N94" s="62"/>
      <c r="O94" s="62"/>
      <c r="P94" s="62"/>
    </row>
    <row r="95" spans="3:16">
      <c r="J95" s="59"/>
      <c r="K95" s="59"/>
      <c r="L95" s="63"/>
      <c r="M95" s="63"/>
      <c r="N95" s="63"/>
      <c r="O95" s="63"/>
      <c r="P95" s="63"/>
    </row>
  </sheetData>
  <mergeCells count="7">
    <mergeCell ref="D92:P92"/>
    <mergeCell ref="C3:P3"/>
    <mergeCell ref="C4:P4"/>
    <mergeCell ref="C5:P5"/>
    <mergeCell ref="C6:P6"/>
    <mergeCell ref="C7:P7"/>
    <mergeCell ref="J88:K88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emota</cp:lastModifiedBy>
  <cp:lastPrinted>2022-11-14T16:39:15Z</cp:lastPrinted>
  <dcterms:created xsi:type="dcterms:W3CDTF">2021-07-29T18:58:50Z</dcterms:created>
  <dcterms:modified xsi:type="dcterms:W3CDTF">2022-12-14T12:51:18Z</dcterms:modified>
</cp:coreProperties>
</file>