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13_ncr:1_{5A0D2A76-705E-4245-98CA-2078748889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'P1 Presupuesto Aprobado-Ejec '!$A$1:$P$95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" l="1"/>
  <c r="N78" i="2"/>
  <c r="M85" i="2"/>
  <c r="N81" i="2" l="1"/>
  <c r="N59" i="2"/>
  <c r="N56" i="2"/>
  <c r="N55" i="2"/>
  <c r="N39" i="2"/>
  <c r="N37" i="2"/>
  <c r="N35" i="2"/>
  <c r="N32" i="2"/>
  <c r="N33" i="2"/>
  <c r="N31" i="2"/>
  <c r="N30" i="2"/>
  <c r="N29" i="2"/>
  <c r="N26" i="2"/>
  <c r="N25" i="2"/>
  <c r="P25" i="2" s="1"/>
  <c r="P24" i="3" s="1"/>
  <c r="N24" i="2"/>
  <c r="N23" i="2"/>
  <c r="N22" i="2"/>
  <c r="N21" i="2"/>
  <c r="N20" i="2"/>
  <c r="N19" i="2"/>
  <c r="N17" i="2"/>
  <c r="N16" i="3" s="1"/>
  <c r="N14" i="2"/>
  <c r="P15" i="3" l="1"/>
  <c r="O77" i="2" l="1"/>
  <c r="N77" i="2"/>
  <c r="P63" i="2"/>
  <c r="P62" i="2"/>
  <c r="P61" i="2"/>
  <c r="P60" i="2"/>
  <c r="P59" i="2"/>
  <c r="P57" i="2"/>
  <c r="P56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7" i="2"/>
  <c r="P36" i="2"/>
  <c r="P34" i="2"/>
  <c r="P33" i="2"/>
  <c r="P32" i="2"/>
  <c r="P31" i="2"/>
  <c r="P27" i="2"/>
  <c r="P16" i="2"/>
  <c r="P15" i="2"/>
  <c r="P13" i="2"/>
  <c r="P12" i="3" s="1"/>
  <c r="H14" i="2" l="1"/>
  <c r="P58" i="2"/>
  <c r="P65" i="2"/>
  <c r="P66" i="2"/>
  <c r="P67" i="2"/>
  <c r="P68" i="2"/>
  <c r="P70" i="2"/>
  <c r="P71" i="2"/>
  <c r="P73" i="2"/>
  <c r="P74" i="2"/>
  <c r="P75" i="2"/>
  <c r="P76" i="2"/>
  <c r="P79" i="2"/>
  <c r="P82" i="2"/>
  <c r="P84" i="2"/>
  <c r="M77" i="3"/>
  <c r="L69" i="2" l="1"/>
  <c r="L64" i="2"/>
  <c r="L47" i="2"/>
  <c r="L16" i="3"/>
  <c r="C35" i="2" l="1"/>
  <c r="C33" i="2"/>
  <c r="C22" i="2"/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K12" i="3"/>
  <c r="K81" i="2"/>
  <c r="K55" i="2"/>
  <c r="P55" i="2" s="1"/>
  <c r="K35" i="2"/>
  <c r="P35" i="2" s="1"/>
  <c r="K30" i="2"/>
  <c r="P30" i="2" s="1"/>
  <c r="K29" i="2"/>
  <c r="P29" i="2" s="1"/>
  <c r="K19" i="2"/>
  <c r="P19" i="2" s="1"/>
  <c r="K26" i="2"/>
  <c r="K24" i="2"/>
  <c r="P24" i="2" s="1"/>
  <c r="K22" i="2"/>
  <c r="P22" i="2" s="1"/>
  <c r="K21" i="2"/>
  <c r="P21" i="2" s="1"/>
  <c r="K20" i="2"/>
  <c r="P20" i="2" s="1"/>
  <c r="K17" i="2"/>
  <c r="K12" i="2" l="1"/>
  <c r="K16" i="3"/>
  <c r="K77" i="2"/>
  <c r="P55" i="3"/>
  <c r="J55" i="2"/>
  <c r="J47" i="2"/>
  <c r="K18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J83" i="2"/>
  <c r="P83" i="2" s="1"/>
  <c r="J81" i="2"/>
  <c r="J80" i="2" s="1"/>
  <c r="J72" i="2"/>
  <c r="J69" i="2"/>
  <c r="J64" i="2"/>
  <c r="J62" i="2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J53" i="3" l="1"/>
  <c r="J12" i="2"/>
  <c r="J77" i="2"/>
  <c r="J17" i="3"/>
  <c r="J27" i="3"/>
  <c r="J11" i="3"/>
  <c r="J54" i="2"/>
  <c r="J28" i="2"/>
  <c r="J18" i="2"/>
  <c r="C26" i="2"/>
  <c r="C24" i="2"/>
  <c r="C23" i="2"/>
  <c r="C20" i="2"/>
  <c r="C19" i="2"/>
  <c r="I80" i="2"/>
  <c r="I54" i="2"/>
  <c r="I38" i="2"/>
  <c r="I28" i="2"/>
  <c r="I18" i="2"/>
  <c r="I13" i="2"/>
  <c r="I12" i="2" s="1"/>
  <c r="J84" i="3" l="1"/>
  <c r="I85" i="2"/>
  <c r="J85" i="2"/>
  <c r="C18" i="2"/>
  <c r="H81" i="2"/>
  <c r="P81" i="2" s="1"/>
  <c r="H59" i="2"/>
  <c r="H55" i="2"/>
  <c r="H37" i="2"/>
  <c r="H35" i="2"/>
  <c r="H33" i="2"/>
  <c r="H31" i="2"/>
  <c r="H30" i="2"/>
  <c r="H29" i="2"/>
  <c r="H26" i="2"/>
  <c r="P26" i="2" s="1"/>
  <c r="P25" i="3" s="1"/>
  <c r="H25" i="2"/>
  <c r="H24" i="2"/>
  <c r="H23" i="2"/>
  <c r="P23" i="2" s="1"/>
  <c r="H22" i="2"/>
  <c r="H21" i="2"/>
  <c r="H20" i="2"/>
  <c r="H19" i="2"/>
  <c r="H17" i="2"/>
  <c r="P17" i="2" s="1"/>
  <c r="P16" i="3" s="1"/>
  <c r="H13" i="2"/>
  <c r="G16" i="3"/>
  <c r="C28" i="2"/>
  <c r="P54" i="3" l="1"/>
  <c r="P58" i="3"/>
  <c r="P80" i="3"/>
  <c r="P19" i="3"/>
  <c r="P18" i="3"/>
  <c r="H16" i="3"/>
  <c r="F16" i="3" l="1"/>
  <c r="F69" i="2" l="1"/>
  <c r="P69" i="2" s="1"/>
  <c r="E16" i="3" l="1"/>
  <c r="E72" i="2"/>
  <c r="D14" i="3"/>
  <c r="D13" i="3"/>
  <c r="E13" i="2"/>
  <c r="E12" i="3" l="1"/>
  <c r="F12" i="3"/>
  <c r="G12" i="3"/>
  <c r="H12" i="3"/>
  <c r="I12" i="3"/>
  <c r="L12" i="3"/>
  <c r="M12" i="3"/>
  <c r="N12" i="3"/>
  <c r="O12" i="3"/>
  <c r="E13" i="3"/>
  <c r="F13" i="3"/>
  <c r="G13" i="3"/>
  <c r="I13" i="3"/>
  <c r="K13" i="3"/>
  <c r="L13" i="3"/>
  <c r="M13" i="3"/>
  <c r="N13" i="3"/>
  <c r="O13" i="3"/>
  <c r="E14" i="3"/>
  <c r="F14" i="3"/>
  <c r="G14" i="3"/>
  <c r="H14" i="3"/>
  <c r="I14" i="3"/>
  <c r="K14" i="3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M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M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4" i="3"/>
  <c r="P20" i="3"/>
  <c r="P21" i="3"/>
  <c r="P22" i="3"/>
  <c r="P23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K11" i="3" l="1"/>
  <c r="D27" i="3"/>
  <c r="H17" i="3"/>
  <c r="P26" i="3"/>
  <c r="P17" i="3" s="1"/>
  <c r="P76" i="3"/>
  <c r="P37" i="3"/>
  <c r="P53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N53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54" i="2"/>
  <c r="M38" i="2"/>
  <c r="M28" i="2"/>
  <c r="M18" i="2"/>
  <c r="M12" i="2"/>
  <c r="I84" i="3" l="1"/>
  <c r="G84" i="3"/>
  <c r="F84" i="3"/>
  <c r="K80" i="2"/>
  <c r="K54" i="2"/>
  <c r="K38" i="2"/>
  <c r="K28" i="2"/>
  <c r="C85" i="2" l="1"/>
  <c r="H28" i="2" l="1"/>
  <c r="D79" i="3"/>
  <c r="D76" i="3"/>
  <c r="D71" i="3"/>
  <c r="D53" i="3"/>
  <c r="D37" i="3"/>
  <c r="D17" i="3"/>
  <c r="D11" i="3"/>
  <c r="E84" i="3" l="1"/>
  <c r="M84" i="3"/>
  <c r="D84" i="3"/>
  <c r="L84" i="3"/>
  <c r="O84" i="3"/>
  <c r="N84" i="3"/>
  <c r="O80" i="2" l="1"/>
  <c r="N80" i="2"/>
  <c r="P80" i="2" s="1"/>
  <c r="L80" i="2"/>
  <c r="H80" i="2"/>
  <c r="G80" i="2"/>
  <c r="F80" i="2"/>
  <c r="E80" i="2"/>
  <c r="D80" i="2"/>
  <c r="L77" i="2"/>
  <c r="G77" i="2"/>
  <c r="F77" i="2"/>
  <c r="E77" i="2"/>
  <c r="D77" i="2"/>
  <c r="O72" i="2"/>
  <c r="N72" i="2"/>
  <c r="L72" i="2"/>
  <c r="H72" i="2"/>
  <c r="G72" i="2"/>
  <c r="F72" i="2"/>
  <c r="D72" i="2"/>
  <c r="O54" i="2"/>
  <c r="N54" i="2"/>
  <c r="P54" i="2" s="1"/>
  <c r="L54" i="2"/>
  <c r="H54" i="2"/>
  <c r="G54" i="2"/>
  <c r="F54" i="2"/>
  <c r="E54" i="2"/>
  <c r="O38" i="2"/>
  <c r="N38" i="2"/>
  <c r="P38" i="2" s="1"/>
  <c r="L38" i="2"/>
  <c r="G38" i="2"/>
  <c r="F38" i="2"/>
  <c r="E38" i="2"/>
  <c r="D38" i="2"/>
  <c r="O28" i="2"/>
  <c r="N28" i="2"/>
  <c r="P28" i="2" s="1"/>
  <c r="L28" i="2"/>
  <c r="G28" i="2"/>
  <c r="F28" i="2"/>
  <c r="E28" i="2"/>
  <c r="D28" i="2"/>
  <c r="O18" i="2"/>
  <c r="N18" i="2"/>
  <c r="P18" i="2" s="1"/>
  <c r="L18" i="2"/>
  <c r="H18" i="2"/>
  <c r="G18" i="2"/>
  <c r="F18" i="2"/>
  <c r="E18" i="2"/>
  <c r="O12" i="2"/>
  <c r="N12" i="2"/>
  <c r="P12" i="2" s="1"/>
  <c r="G12" i="2"/>
  <c r="F12" i="2"/>
  <c r="E12" i="2"/>
  <c r="D12" i="2"/>
  <c r="P85" i="2" l="1"/>
  <c r="N85" i="2"/>
  <c r="P72" i="2"/>
  <c r="G85" i="2"/>
  <c r="D85" i="2"/>
  <c r="F85" i="2"/>
  <c r="O85" i="2"/>
  <c r="E85" i="2"/>
  <c r="L12" i="2"/>
  <c r="L85" i="2" s="1"/>
  <c r="P46" i="3" l="1"/>
  <c r="K46" i="3"/>
  <c r="K84" i="3" s="1"/>
  <c r="H11" i="3" l="1"/>
  <c r="H84" i="3" s="1"/>
  <c r="Q96" i="3" s="1"/>
  <c r="H13" i="3"/>
  <c r="H12" i="2"/>
  <c r="H85" i="2" s="1"/>
  <c r="P14" i="2"/>
  <c r="P13" i="3" s="1"/>
  <c r="P11" i="3" s="1"/>
  <c r="P84" i="3" s="1"/>
  <c r="K85" i="2"/>
  <c r="K64" i="2"/>
  <c r="P64" i="2"/>
</calcChain>
</file>

<file path=xl/sharedStrings.xml><?xml version="1.0" encoding="utf-8"?>
<sst xmlns="http://schemas.openxmlformats.org/spreadsheetml/2006/main" count="207" uniqueCount="109">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</sst>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0" xfId="0" applyFont="1"/>
    <xf numFmtId="43" fontId="13" fillId="0" borderId="0" xfId="0" applyNumberFormat="1" applyFont="1"/>
    <xf numFmtId="168" fontId="14" fillId="0" borderId="0" xfId="0" applyNumberFormat="1" applyFont="1"/>
    <xf numFmtId="0" fontId="3" fillId="0" borderId="0" xfId="0" applyFont="1" applyAlignment="1">
      <alignment horizontal="center"/>
    </xf>
    <xf numFmtId="2" fontId="0" fillId="0" borderId="0" xfId="0" applyNumberFormat="1"/>
    <xf numFmtId="4" fontId="0" fillId="0" borderId="0" xfId="0" applyNumberFormat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1479255</xdr:colOff>
      <xdr:row>1</xdr:row>
      <xdr:rowOff>126749</xdr:rowOff>
    </xdr:from>
    <xdr:to>
      <xdr:col>0</xdr:col>
      <xdr:colOff>2966867</xdr:colOff>
      <xdr:row>6</xdr:row>
      <xdr:rowOff>157912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255" y="309629"/>
          <a:ext cx="1487612" cy="1235123"/>
        </a:xfrm>
        <a:prstGeom prst="rect">
          <a:avLst/>
        </a:prstGeom>
      </xdr:spPr>
    </xdr:pic>
    <xdr:clientData/>
  </xdr:twoCellAnchor>
  <xdr:oneCellAnchor>
    <xdr:from>
      <xdr:col>9</xdr:col>
      <xdr:colOff>845997</xdr:colOff>
      <xdr:row>1</xdr:row>
      <xdr:rowOff>106104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40817" y="28898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1135380</xdr:colOff>
      <xdr:row>1</xdr:row>
      <xdr:rowOff>100693</xdr:rowOff>
    </xdr:from>
    <xdr:to>
      <xdr:col>2</xdr:col>
      <xdr:colOff>2622992</xdr:colOff>
      <xdr:row>6</xdr:row>
      <xdr:rowOff>108044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83573"/>
          <a:ext cx="1487612" cy="1211311"/>
        </a:xfrm>
        <a:prstGeom prst="rect">
          <a:avLst/>
        </a:prstGeom>
      </xdr:spPr>
    </xdr:pic>
    <xdr:clientData/>
  </xdr:twoCellAnchor>
  <xdr:oneCellAnchor>
    <xdr:from>
      <xdr:col>11</xdr:col>
      <xdr:colOff>173355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20775" y="31895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9540/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peguero\AppData\Local\Temp\pid-10700\2023%2012%2011%20Reportes%20Noviembre%202023.xlsx" TargetMode="External"/><Relationship Id="rId1" Type="http://schemas.openxmlformats.org/officeDocument/2006/relationships/externalLinkPath" Target="/Users/mpeguero/AppData/Local/Temp/pid-10700/2023%2012%2011%20Reportes%20Noviembre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guero/AppData/Local/Temp/pid-5780/2023%2009%2014%20Reportes%20Cierre%20DT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peguero\Desktop\AAA%20Marlenys\01%20Trabajo%20Jean%20Luis\2023\11%20Cierre%20Noviembre%202023\2023%2012%2012%20Reportes%20Noviembre%202023%20con%20diferencias.xlsx" TargetMode="External"/><Relationship Id="rId1" Type="http://schemas.openxmlformats.org/officeDocument/2006/relationships/externalLinkPath" Target="/Users/mpeguero/Desktop/AAA%20Marlenys/01%20Trabajo%20Jean%20Luis/2023/11%20Cierre%20Noviembre%202023/2023%2012%2012%20Reportes%20Noviembre%202023%20con%20difere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 refreshError="1">
        <row r="105">
          <cell r="C105">
            <v>8575661.6899999995</v>
          </cell>
        </row>
      </sheetData>
      <sheetData sheetId="1" refreshError="1"/>
      <sheetData sheetId="2" refreshError="1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ga Mensual"/>
      <sheetName val="Transac x Proyec"/>
      <sheetName val="Reporte Etica Resumido"/>
      <sheetName val="Reporte Etica Res 12 Meses"/>
    </sheetNames>
    <sheetDataSet>
      <sheetData sheetId="0"/>
      <sheetData sheetId="1"/>
      <sheetData sheetId="2">
        <row r="6">
          <cell r="C6">
            <v>3943953.1</v>
          </cell>
        </row>
        <row r="15">
          <cell r="C15">
            <v>19099093.109999999</v>
          </cell>
        </row>
        <row r="26">
          <cell r="C26">
            <v>1607838.67</v>
          </cell>
        </row>
        <row r="28">
          <cell r="C28">
            <v>4533375</v>
          </cell>
        </row>
        <row r="29">
          <cell r="C29">
            <v>9747410</v>
          </cell>
        </row>
        <row r="30">
          <cell r="C30">
            <v>60531993.450000003</v>
          </cell>
        </row>
        <row r="31">
          <cell r="C31">
            <v>237235.07</v>
          </cell>
        </row>
        <row r="32">
          <cell r="C32">
            <v>2785031.85</v>
          </cell>
        </row>
        <row r="33">
          <cell r="C33">
            <v>2224423.44</v>
          </cell>
        </row>
        <row r="34">
          <cell r="C34">
            <v>8101754.6699999999</v>
          </cell>
        </row>
        <row r="43">
          <cell r="C43">
            <v>200241992.13</v>
          </cell>
        </row>
        <row r="44">
          <cell r="C44">
            <v>3264101.17</v>
          </cell>
        </row>
        <row r="45">
          <cell r="C45">
            <v>17700.8</v>
          </cell>
        </row>
        <row r="46">
          <cell r="C46">
            <v>195942</v>
          </cell>
        </row>
        <row r="47">
          <cell r="C47">
            <v>11128298.76</v>
          </cell>
        </row>
        <row r="48">
          <cell r="C48">
            <v>7264493.8899999997</v>
          </cell>
        </row>
        <row r="49">
          <cell r="C49">
            <v>1118470.8500000001</v>
          </cell>
        </row>
        <row r="55">
          <cell r="C55">
            <v>775000</v>
          </cell>
        </row>
        <row r="61">
          <cell r="C61">
            <v>6650333.4699999997</v>
          </cell>
        </row>
        <row r="62">
          <cell r="C62">
            <v>5400</v>
          </cell>
        </row>
        <row r="63">
          <cell r="C63">
            <v>37565.39</v>
          </cell>
        </row>
        <row r="82">
          <cell r="C82">
            <v>30927263.510000002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ga Mensual"/>
      <sheetName val="Transac x Proyec"/>
      <sheetName val="Reporte Etica Resumido"/>
      <sheetName val="Reporte Etica Res 12 Meses"/>
    </sheetNames>
    <sheetDataSet>
      <sheetData sheetId="0">
        <row r="122">
          <cell r="C122">
            <v>46041294.25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95"/>
  <sheetViews>
    <sheetView tabSelected="1" topLeftCell="A31" zoomScaleNormal="100" workbookViewId="0">
      <pane xSplit="1" topLeftCell="J1" activePane="topRight" state="frozen"/>
      <selection pane="topRight" activeCell="Q83" sqref="Q83"/>
    </sheetView>
  </sheetViews>
  <sheetFormatPr baseColWidth="10" defaultColWidth="11.42578125" defaultRowHeight="15" x14ac:dyDescent="0.25"/>
  <cols>
    <col min="1" max="1" width="62.7109375" customWidth="1"/>
    <col min="2" max="2" width="14.28515625" style="11" customWidth="1"/>
    <col min="3" max="3" width="14.85546875" customWidth="1"/>
    <col min="4" max="4" width="12.85546875" customWidth="1"/>
    <col min="5" max="5" width="13.140625" customWidth="1"/>
    <col min="6" max="6" width="12.28515625" customWidth="1"/>
    <col min="7" max="7" width="12.85546875" customWidth="1"/>
    <col min="8" max="8" width="13.28515625" customWidth="1"/>
    <col min="9" max="9" width="12.7109375" customWidth="1"/>
    <col min="10" max="10" width="13.28515625" customWidth="1"/>
    <col min="11" max="11" width="13.85546875" customWidth="1"/>
    <col min="12" max="12" width="12.28515625" customWidth="1"/>
    <col min="13" max="13" width="12.85546875" customWidth="1"/>
    <col min="14" max="14" width="14.5703125" bestFit="1" customWidth="1"/>
    <col min="15" max="15" width="10.140625" hidden="1" customWidth="1"/>
    <col min="16" max="16" width="13.85546875" customWidth="1"/>
    <col min="17" max="17" width="16.5703125" customWidth="1"/>
  </cols>
  <sheetData>
    <row r="3" spans="1:17" ht="28.5" customHeight="1" x14ac:dyDescent="0.25">
      <c r="A3" s="36" t="s">
        <v>94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1" customHeight="1" x14ac:dyDescent="0.25">
      <c r="A4" s="38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7" ht="15.75" x14ac:dyDescent="0.25">
      <c r="A5" s="45" t="s">
        <v>99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ht="15.75" customHeight="1" x14ac:dyDescent="0.25">
      <c r="A6" s="47" t="s">
        <v>90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7" ht="15" customHeight="1" x14ac:dyDescent="0.25">
      <c r="A7" s="48" t="s">
        <v>76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7" x14ac:dyDescent="0.25">
      <c r="F8" s="15"/>
    </row>
    <row r="9" spans="1:17" ht="25.5" customHeight="1" x14ac:dyDescent="0.25">
      <c r="A9" s="40" t="s">
        <v>66</v>
      </c>
      <c r="B9" s="41" t="s">
        <v>92</v>
      </c>
      <c r="C9" s="43" t="s">
        <v>91</v>
      </c>
      <c r="D9" s="51" t="s">
        <v>103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</row>
    <row r="10" spans="1:17" x14ac:dyDescent="0.25">
      <c r="A10" s="40"/>
      <c r="B10" s="42"/>
      <c r="C10" s="44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92455997.319999993</v>
      </c>
      <c r="M12" s="10">
        <f t="shared" si="0"/>
        <v>85995586.409999996</v>
      </c>
      <c r="N12" s="10">
        <f t="shared" si="0"/>
        <v>104969064.38</v>
      </c>
      <c r="O12" s="10">
        <f t="shared" si="0"/>
        <v>0</v>
      </c>
      <c r="P12" s="10">
        <f>+D12+E12+F12+G12+H12+I12+J12+K12+L12+M12+N12</f>
        <v>991300132.65999985</v>
      </c>
    </row>
    <row r="13" spans="1:17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>
        <v>79305297.719999999</v>
      </c>
      <c r="M13" s="11">
        <v>72624083.469999999</v>
      </c>
      <c r="N13" s="11">
        <v>81926018.170000002</v>
      </c>
      <c r="O13" s="11"/>
      <c r="P13" s="11">
        <f>+D13+E13+F13+G13+H13+I13+J13+K13+L13+M13+N13</f>
        <v>798271611.61000001</v>
      </c>
    </row>
    <row r="14" spans="1:17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>
        <v>3880500.35</v>
      </c>
      <c r="M14" s="11">
        <v>3907500.35</v>
      </c>
      <c r="N14" s="11">
        <f>+'[3]Reporte Etica Resumido'!$C$6</f>
        <v>3943953.1</v>
      </c>
      <c r="O14" s="11"/>
      <c r="P14" s="11">
        <f t="shared" ref="P14:P76" si="1">+D14+E14+F14+G14+H14+I14+J14+K14+L14+M14+N14</f>
        <v>90346988.079999998</v>
      </c>
    </row>
    <row r="15" spans="1:17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>
        <v>0</v>
      </c>
      <c r="M15" s="11"/>
      <c r="N15" s="11"/>
      <c r="O15" s="11"/>
      <c r="P15" s="11">
        <f>+D15+E15+F15+G15+H15+I15+J15+K15+L15+M15+N15</f>
        <v>0</v>
      </c>
      <c r="Q15" s="5"/>
    </row>
    <row r="16" spans="1:17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>
        <v>0</v>
      </c>
      <c r="M16" s="11"/>
      <c r="N16" s="11"/>
      <c r="O16" s="11"/>
      <c r="P16" s="11">
        <f>+D16+E16+F16+G16+H16+I16+J16+K16+L16+M16+N16</f>
        <v>0</v>
      </c>
    </row>
    <row r="17" spans="1:17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+'[4]Reporte Etica Resumido'!$C$15</f>
        <v>9318724</v>
      </c>
      <c r="L17" s="11">
        <v>9270199.25</v>
      </c>
      <c r="M17" s="11">
        <v>9464002.5899999999</v>
      </c>
      <c r="N17" s="11">
        <f>+'[3]Reporte Etica Resumido'!$C$15</f>
        <v>19099093.109999999</v>
      </c>
      <c r="O17" s="11"/>
      <c r="P17" s="11">
        <f t="shared" si="1"/>
        <v>102681532.97</v>
      </c>
    </row>
    <row r="18" spans="1:17" s="7" customFormat="1" x14ac:dyDescent="0.25">
      <c r="A18" s="3" t="s">
        <v>7</v>
      </c>
      <c r="B18" s="10">
        <v>127490000</v>
      </c>
      <c r="C18" s="10">
        <f>+C19+C20+C21+C22+C23+C24+C25+C26</f>
        <v>230295397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49027078.270000011</v>
      </c>
      <c r="H18" s="10">
        <f t="shared" si="2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2"/>
        <v>44889185.120000005</v>
      </c>
      <c r="M18" s="10">
        <f t="shared" si="2"/>
        <v>70388639.340000004</v>
      </c>
      <c r="N18" s="10">
        <f t="shared" si="2"/>
        <v>89769062.149999991</v>
      </c>
      <c r="O18" s="10">
        <f t="shared" si="2"/>
        <v>0</v>
      </c>
      <c r="P18" s="10">
        <f>+D18+E18+F18+G18+H18+I18+J18+K18+L18+M18+N18</f>
        <v>561990082.64999998</v>
      </c>
    </row>
    <row r="19" spans="1:17" x14ac:dyDescent="0.25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+'[4]Reporte Etica Resumido'!$C$25</f>
        <v>2133707.64</v>
      </c>
      <c r="L19" s="11">
        <v>1059024.6200000001</v>
      </c>
      <c r="M19" s="11">
        <v>873941.79</v>
      </c>
      <c r="N19" s="11">
        <f>+'[3]Reporte Etica Resumido'!$C$26</f>
        <v>1607838.67</v>
      </c>
      <c r="O19" s="11"/>
      <c r="P19" s="11">
        <f>+D19+E19+F19+G19+H19+I19+J19+K19+L19+M19+N19</f>
        <v>14269998.360000001</v>
      </c>
      <c r="Q19" s="6"/>
    </row>
    <row r="20" spans="1:17" x14ac:dyDescent="0.25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+'[4]Reporte Etica Resumido'!$C$27</f>
        <v>1233600</v>
      </c>
      <c r="L20" s="11">
        <v>4729561.01</v>
      </c>
      <c r="M20" s="11">
        <v>6338509.6699999999</v>
      </c>
      <c r="N20" s="11">
        <f>+'[3]Reporte Etica Resumido'!$C$28</f>
        <v>4533375</v>
      </c>
      <c r="O20" s="11"/>
      <c r="P20" s="11">
        <f>+D20+E20+F20+G20+H20+I20+J20+K20+L20+M20+N20</f>
        <v>44603990.329999998</v>
      </c>
      <c r="Q20" s="6"/>
    </row>
    <row r="21" spans="1:17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+'[4]Reporte Etica Resumido'!$C$28</f>
        <v>5195395</v>
      </c>
      <c r="L21" s="11">
        <v>14041350</v>
      </c>
      <c r="M21" s="11">
        <v>13399400</v>
      </c>
      <c r="N21" s="11">
        <f>+'[3]Reporte Etica Resumido'!$C$29</f>
        <v>9747410</v>
      </c>
      <c r="O21" s="11"/>
      <c r="P21" s="11">
        <f>+D21+E21+F21+G21+H21+I21+J21+K21+L21+M21+N21</f>
        <v>118954331.86</v>
      </c>
      <c r="Q21" s="6"/>
    </row>
    <row r="22" spans="1:17" x14ac:dyDescent="0.25">
      <c r="A22" s="4" t="s">
        <v>11</v>
      </c>
      <c r="B22" s="11">
        <v>50160000</v>
      </c>
      <c r="C22" s="11">
        <f>50160000+35000000+1300000+40000000</f>
        <v>126460000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+'[4]Reporte Etica Resumido'!$C$29</f>
        <v>7003368.8200000003</v>
      </c>
      <c r="L22" s="11">
        <v>18191979.600000001</v>
      </c>
      <c r="M22" s="11">
        <v>45228985.579999998</v>
      </c>
      <c r="N22" s="11">
        <f>+'[3]Reporte Etica Resumido'!$C$30</f>
        <v>60531993.450000003</v>
      </c>
      <c r="O22" s="11"/>
      <c r="P22" s="11">
        <f>+D22+E22+F22+G22+H22+I22+J22+K22+L22+M22+N22</f>
        <v>317340844.90999997</v>
      </c>
      <c r="Q22" s="6"/>
    </row>
    <row r="23" spans="1:17" x14ac:dyDescent="0.25">
      <c r="A23" s="4" t="s">
        <v>12</v>
      </c>
      <c r="B23" s="11">
        <v>1740000</v>
      </c>
      <c r="C23" s="11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32">
        <v>745666.09</v>
      </c>
      <c r="M23" s="11">
        <v>1336723.4099999999</v>
      </c>
      <c r="N23" s="11">
        <f>+'[3]Reporte Etica Resumido'!$C$31</f>
        <v>237235.07</v>
      </c>
      <c r="O23" s="11"/>
      <c r="P23" s="11">
        <f t="shared" si="1"/>
        <v>7412992.3000000007</v>
      </c>
      <c r="Q23" s="6"/>
    </row>
    <row r="24" spans="1:17" x14ac:dyDescent="0.25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+'[4]Reporte Etica Resumido'!$C$31</f>
        <v>1690924.95</v>
      </c>
      <c r="L24" s="11">
        <v>1698222.57</v>
      </c>
      <c r="M24" s="11">
        <v>0</v>
      </c>
      <c r="N24" s="11">
        <f>+'[3]Reporte Etica Resumido'!$C$32</f>
        <v>2785031.85</v>
      </c>
      <c r="O24" s="11"/>
      <c r="P24" s="11">
        <f>+D24+E24+F24+G24+H24+I24+J24+K24+L24+M24+N24</f>
        <v>13995539</v>
      </c>
      <c r="Q24" s="6"/>
    </row>
    <row r="25" spans="1:17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>
        <v>1551850.55</v>
      </c>
      <c r="M25" s="11">
        <v>223645.1</v>
      </c>
      <c r="N25" s="11">
        <f>+'[3]Reporte Etica Resumido'!$C$33</f>
        <v>2224423.44</v>
      </c>
      <c r="O25" s="11"/>
      <c r="P25" s="11">
        <f>+D25+E25+F25+G25+H25+I25+J25+K25+L25+M25+N25</f>
        <v>8192539.3499999996</v>
      </c>
      <c r="Q25" s="6"/>
    </row>
    <row r="26" spans="1:17" x14ac:dyDescent="0.25">
      <c r="A26" s="4" t="s">
        <v>15</v>
      </c>
      <c r="B26" s="11">
        <v>11940000</v>
      </c>
      <c r="C26" s="11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+'[4]Reporte Etica Resumido'!$C$33</f>
        <v>1608507.12</v>
      </c>
      <c r="L26" s="11">
        <v>2871530.68</v>
      </c>
      <c r="M26" s="11">
        <v>2987433.79</v>
      </c>
      <c r="N26" s="11">
        <f>+'[3]Reporte Etica Resumido'!$C$34</f>
        <v>8101754.6699999999</v>
      </c>
      <c r="O26" s="11"/>
      <c r="P26" s="11">
        <f t="shared" si="1"/>
        <v>37219846.539999999</v>
      </c>
      <c r="Q26" s="6"/>
    </row>
    <row r="27" spans="1:17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>
        <v>0</v>
      </c>
      <c r="M27" s="11"/>
      <c r="N27" s="11"/>
      <c r="O27" s="11"/>
      <c r="P27" s="11">
        <f t="shared" ref="P27:P57" si="3">+D27+E27+F27+G27+H27+I27+J27+K27+L27+M27+N27</f>
        <v>0</v>
      </c>
    </row>
    <row r="28" spans="1:17" s="7" customFormat="1" x14ac:dyDescent="0.25">
      <c r="A28" s="3" t="s">
        <v>17</v>
      </c>
      <c r="B28" s="10">
        <v>229055976</v>
      </c>
      <c r="C28" s="10">
        <f>SUM(C29:C37)</f>
        <v>1484055976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4"/>
        <v>67046771.640000001</v>
      </c>
      <c r="L28" s="10">
        <f t="shared" si="4"/>
        <v>244378710.75999999</v>
      </c>
      <c r="M28" s="10">
        <f t="shared" si="4"/>
        <v>73180082.650000006</v>
      </c>
      <c r="N28" s="10">
        <f t="shared" si="4"/>
        <v>223230999.59999996</v>
      </c>
      <c r="O28" s="10">
        <f t="shared" si="4"/>
        <v>0</v>
      </c>
      <c r="P28" s="10">
        <f t="shared" si="3"/>
        <v>1245668149.8199999</v>
      </c>
    </row>
    <row r="29" spans="1:17" x14ac:dyDescent="0.25">
      <c r="A29" s="4" t="s">
        <v>18</v>
      </c>
      <c r="B29" s="11">
        <v>180180000</v>
      </c>
      <c r="C29" s="11">
        <f>180180000+56000000+92000000+250000000+56000000+50000000+225000000+150000000+329000000</f>
        <v>1388180000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+'[4]Reporte Etica Resumido'!$C$42</f>
        <v>62633696</v>
      </c>
      <c r="L29" s="11">
        <v>236805020.81</v>
      </c>
      <c r="M29" s="11">
        <v>71280894.260000005</v>
      </c>
      <c r="N29" s="11">
        <f>+'[3]Reporte Etica Resumido'!$C$43</f>
        <v>200241992.13</v>
      </c>
      <c r="O29" s="11"/>
      <c r="P29" s="11">
        <f t="shared" si="3"/>
        <v>1163024138.4000001</v>
      </c>
    </row>
    <row r="30" spans="1:17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+'[4]Reporte Etica Resumido'!$C$43</f>
        <v>3534525.64</v>
      </c>
      <c r="L30" s="11">
        <v>676688.64</v>
      </c>
      <c r="M30" s="11">
        <v>677516</v>
      </c>
      <c r="N30" s="11">
        <f>+'[3]Reporte Etica Resumido'!$C$44</f>
        <v>3264101.17</v>
      </c>
      <c r="O30" s="11"/>
      <c r="P30" s="11">
        <f>+D30+E30+F30+G30+H30+I30+J30+K30+L30+M30+N30</f>
        <v>14692350.180000002</v>
      </c>
    </row>
    <row r="31" spans="1:17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>
        <v>747889.25</v>
      </c>
      <c r="M31" s="11"/>
      <c r="N31" s="11">
        <f>+'[3]Reporte Etica Resumido'!$C$45</f>
        <v>17700.8</v>
      </c>
      <c r="O31" s="11"/>
      <c r="P31" s="11">
        <f t="shared" si="3"/>
        <v>1593138.36</v>
      </c>
    </row>
    <row r="32" spans="1:17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>
        <v>0</v>
      </c>
      <c r="M32" s="11"/>
      <c r="N32" s="11">
        <f>+'[3]Reporte Etica Resumido'!$C$46</f>
        <v>195942</v>
      </c>
      <c r="O32" s="11"/>
      <c r="P32" s="11">
        <f t="shared" si="3"/>
        <v>195942</v>
      </c>
    </row>
    <row r="33" spans="1:16" x14ac:dyDescent="0.25">
      <c r="A33" s="4" t="s">
        <v>22</v>
      </c>
      <c r="B33" s="11">
        <v>12180000</v>
      </c>
      <c r="C33" s="11">
        <f>12180000+7000000+20000000</f>
        <v>39180000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>
        <v>0</v>
      </c>
      <c r="M33" s="11">
        <v>9000</v>
      </c>
      <c r="N33" s="11">
        <f>+'[3]Reporte Etica Resumido'!$C$47</f>
        <v>11128298.76</v>
      </c>
      <c r="O33" s="11"/>
      <c r="P33" s="11">
        <f t="shared" si="3"/>
        <v>24941552.579999998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>
        <v>0</v>
      </c>
      <c r="M34" s="11"/>
      <c r="N34" s="11"/>
      <c r="O34" s="11"/>
      <c r="P34" s="11">
        <f t="shared" si="3"/>
        <v>0</v>
      </c>
    </row>
    <row r="35" spans="1:16" x14ac:dyDescent="0.25">
      <c r="A35" s="4" t="s">
        <v>24</v>
      </c>
      <c r="B35" s="11">
        <v>18660000</v>
      </c>
      <c r="C35" s="11">
        <f>18660000+5000000+15000000</f>
        <v>38660000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+'[4]Reporte Etica Resumido'!$C$47</f>
        <v>878550</v>
      </c>
      <c r="L35" s="11">
        <v>3938666.16</v>
      </c>
      <c r="M35" s="11">
        <v>995873.86</v>
      </c>
      <c r="N35" s="11">
        <f>+'[3]Reporte Etica Resumido'!$C$48</f>
        <v>7264493.8899999997</v>
      </c>
      <c r="O35" s="11"/>
      <c r="P35" s="11">
        <f t="shared" si="3"/>
        <v>32783092.830000002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>
        <v>0</v>
      </c>
      <c r="M36" s="11"/>
      <c r="N36" s="11"/>
      <c r="O36" s="11"/>
      <c r="P36" s="11">
        <f t="shared" si="3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>
        <v>2210445.9</v>
      </c>
      <c r="M37" s="11">
        <v>216798.53</v>
      </c>
      <c r="N37" s="11">
        <f>+'[3]Reporte Etica Resumido'!$C$49</f>
        <v>1118470.8500000001</v>
      </c>
      <c r="O37" s="11"/>
      <c r="P37" s="11">
        <f t="shared" si="3"/>
        <v>8437935.4700000007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5">SUM(E39:E46)</f>
        <v>377000</v>
      </c>
      <c r="F38" s="10">
        <f t="shared" si="5"/>
        <v>560000</v>
      </c>
      <c r="G38" s="10">
        <f t="shared" si="5"/>
        <v>0</v>
      </c>
      <c r="H38" s="10">
        <f t="shared" ref="H38" si="6">SUM(H39:H46)</f>
        <v>0</v>
      </c>
      <c r="I38" s="10">
        <f>+I39</f>
        <v>24642</v>
      </c>
      <c r="J38" s="10">
        <f>+J39+J40+J41+J42+J43+J44+J45+J46</f>
        <v>0</v>
      </c>
      <c r="K38" s="10">
        <f t="shared" si="5"/>
        <v>0</v>
      </c>
      <c r="L38" s="10">
        <f t="shared" si="5"/>
        <v>956500</v>
      </c>
      <c r="M38" s="10">
        <f t="shared" si="5"/>
        <v>534412.93999999994</v>
      </c>
      <c r="N38" s="10">
        <f t="shared" si="5"/>
        <v>775000</v>
      </c>
      <c r="O38" s="10">
        <f t="shared" si="5"/>
        <v>0</v>
      </c>
      <c r="P38" s="10">
        <f t="shared" si="3"/>
        <v>3227554.94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>
        <v>956500</v>
      </c>
      <c r="M39" s="11">
        <v>534412.93999999994</v>
      </c>
      <c r="N39" s="11">
        <f>+'[3]Reporte Etica Resumido'!$C$55</f>
        <v>775000</v>
      </c>
      <c r="O39" s="11"/>
      <c r="P39" s="11">
        <f t="shared" si="3"/>
        <v>3227554.94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  <c r="P40" s="11">
        <f t="shared" si="3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  <c r="P41" s="11">
        <f t="shared" si="3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/>
      <c r="N42" s="11"/>
      <c r="O42" s="11"/>
      <c r="P42" s="11">
        <f t="shared" si="3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  <c r="P43" s="11">
        <f t="shared" si="3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/>
      <c r="N44" s="11"/>
      <c r="O44" s="11"/>
      <c r="P44" s="11">
        <f t="shared" si="3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/>
      <c r="N45" s="11"/>
      <c r="O45" s="11"/>
      <c r="P45" s="11">
        <f t="shared" si="3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/>
      <c r="N46" s="11"/>
      <c r="O46" s="11"/>
      <c r="P46" s="11">
        <f t="shared" si="3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>
        <f>+L48+L49+L50+L51+L52+L53</f>
        <v>0</v>
      </c>
      <c r="M47" s="10"/>
      <c r="N47" s="10"/>
      <c r="O47" s="10"/>
      <c r="P47" s="11">
        <f t="shared" si="3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/>
      <c r="N48" s="11"/>
      <c r="O48" s="11"/>
      <c r="P48" s="11">
        <f t="shared" si="3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/>
      <c r="N49" s="11"/>
      <c r="O49" s="11"/>
      <c r="P49" s="11">
        <f t="shared" si="3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/>
      <c r="N50" s="11"/>
      <c r="O50" s="11"/>
      <c r="P50" s="11">
        <f t="shared" si="3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  <c r="P51" s="11">
        <f t="shared" si="3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/>
      <c r="N52" s="11"/>
      <c r="O52" s="11"/>
      <c r="P52" s="11">
        <f t="shared" si="3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  <c r="P53" s="11">
        <f t="shared" si="3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7"/>
        <v>956658</v>
      </c>
      <c r="L54" s="10">
        <f t="shared" si="7"/>
        <v>3218850.62</v>
      </c>
      <c r="M54" s="10">
        <f t="shared" ref="M54" si="8">SUM(M55:M63)</f>
        <v>1926600</v>
      </c>
      <c r="N54" s="10">
        <f t="shared" si="7"/>
        <v>6693298.8599999994</v>
      </c>
      <c r="O54" s="10">
        <f t="shared" si="7"/>
        <v>0</v>
      </c>
      <c r="P54" s="10">
        <f t="shared" si="3"/>
        <v>19289211.539999999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+'[4]Reporte Etica Resumido'!$C$60</f>
        <v>956658</v>
      </c>
      <c r="L55" s="11">
        <v>3218850.62</v>
      </c>
      <c r="M55" s="11">
        <v>1000000</v>
      </c>
      <c r="N55" s="11">
        <f>+'[3]Reporte Etica Resumido'!$C$61</f>
        <v>6650333.4699999997</v>
      </c>
      <c r="O55" s="11"/>
      <c r="P55" s="11">
        <f t="shared" si="3"/>
        <v>16833879.690000001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>
        <v>0</v>
      </c>
      <c r="M56" s="11"/>
      <c r="N56" s="11">
        <f>+'[3]Reporte Etica Resumido'!$C$62</f>
        <v>5400</v>
      </c>
      <c r="O56" s="11"/>
      <c r="P56" s="11">
        <f t="shared" si="3"/>
        <v>402062.02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>
        <v>0</v>
      </c>
      <c r="M57" s="11"/>
      <c r="N57" s="11"/>
      <c r="O57" s="11"/>
      <c r="P57" s="11">
        <f t="shared" si="3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>
        <v>0</v>
      </c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>
        <v>0</v>
      </c>
      <c r="M59" s="11"/>
      <c r="N59" s="11">
        <f>+'[3]Reporte Etica Resumido'!$C$63</f>
        <v>37565.39</v>
      </c>
      <c r="O59" s="11"/>
      <c r="P59" s="11">
        <f>+D59+E59+F59+G59+H59+I59+J59+K59+L59+M59+N59</f>
        <v>1126669.8299999998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>
        <v>0</v>
      </c>
      <c r="M60" s="11"/>
      <c r="N60" s="11"/>
      <c r="O60" s="11"/>
      <c r="P60" s="11">
        <f>+D60+E60+F60+G60+H60+I60+J60+K60+L60+M60+N60</f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>
        <v>0</v>
      </c>
      <c r="M61" s="11"/>
      <c r="N61" s="11"/>
      <c r="O61" s="11"/>
      <c r="P61" s="11">
        <f>+D61+E61+F61+G61+H61+I61+J61+K61+L61+M61+N61</f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>
        <v>0</v>
      </c>
      <c r="M62" s="11">
        <v>926600</v>
      </c>
      <c r="N62" s="11"/>
      <c r="O62" s="11"/>
      <c r="P62" s="11">
        <f>+D62+E62+F62+G62+H62+I62+J62+K62+L62+M62+N62</f>
        <v>926600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1"/>
      <c r="K63" s="11">
        <v>0</v>
      </c>
      <c r="L63" s="11">
        <v>0</v>
      </c>
      <c r="M63" s="11"/>
      <c r="N63" s="11"/>
      <c r="O63" s="11"/>
      <c r="P63" s="11">
        <f>+D63+E63+F63+G63+H63+I63+J63+K63+L63+M63+N63</f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>
        <f>+L65+L66+L67+L68</f>
        <v>0</v>
      </c>
      <c r="M64" s="10"/>
      <c r="N64" s="10"/>
      <c r="O64" s="10"/>
      <c r="P64" s="11">
        <f t="shared" ca="1" si="1"/>
        <v>716345593.44000006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9">+F70+F71</f>
        <v>0</v>
      </c>
      <c r="G69" s="10">
        <f t="shared" si="9"/>
        <v>0</v>
      </c>
      <c r="H69" s="10">
        <f t="shared" si="9"/>
        <v>0</v>
      </c>
      <c r="I69" s="10">
        <f t="shared" si="9"/>
        <v>0</v>
      </c>
      <c r="J69" s="10">
        <f t="shared" si="9"/>
        <v>0</v>
      </c>
      <c r="K69" s="10">
        <f t="shared" si="9"/>
        <v>0</v>
      </c>
      <c r="L69" s="10">
        <f>+L70+L71</f>
        <v>0</v>
      </c>
      <c r="M69" s="10"/>
      <c r="N69" s="10"/>
      <c r="O69" s="10"/>
      <c r="P69" s="11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83422.58</v>
      </c>
      <c r="H72" s="10">
        <f t="shared" si="10"/>
        <v>0</v>
      </c>
      <c r="I72" s="10">
        <f t="shared" ref="I72" si="11">SUM(I73:I75)</f>
        <v>0</v>
      </c>
      <c r="J72" s="10">
        <f>+J73+J74+J75</f>
        <v>0</v>
      </c>
      <c r="K72" s="10">
        <f>SUM(K73:K75)</f>
        <v>0</v>
      </c>
      <c r="L72" s="10">
        <f t="shared" si="10"/>
        <v>0</v>
      </c>
      <c r="M72" s="10">
        <f t="shared" ref="M72" si="12">SUM(M73:M75)</f>
        <v>0</v>
      </c>
      <c r="N72" s="10">
        <f t="shared" si="10"/>
        <v>0</v>
      </c>
      <c r="O72" s="10">
        <f t="shared" si="10"/>
        <v>0</v>
      </c>
      <c r="P72" s="10">
        <f t="shared" si="1"/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>
        <v>0</v>
      </c>
      <c r="M73" s="11"/>
      <c r="N73" s="11"/>
      <c r="O73" s="11"/>
      <c r="P73" s="11">
        <f t="shared" si="1"/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/>
      <c r="N75" s="11"/>
      <c r="O75" s="11"/>
      <c r="P75" s="11">
        <f t="shared" si="1"/>
        <v>0</v>
      </c>
    </row>
    <row r="76" spans="1:16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/>
      <c r="M76" s="10"/>
      <c r="N76" s="10"/>
      <c r="O76" s="10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L77" si="13">SUM(E78:E79)</f>
        <v>0</v>
      </c>
      <c r="F77" s="10">
        <f t="shared" si="13"/>
        <v>15256750</v>
      </c>
      <c r="G77" s="10">
        <f t="shared" si="13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3"/>
        <v>0</v>
      </c>
      <c r="M77" s="10">
        <f t="shared" ref="M77" si="14">SUM(M78:M79)</f>
        <v>24541001.420000002</v>
      </c>
      <c r="N77" s="10">
        <f>SUM(N78:N79)</f>
        <v>46041294.25</v>
      </c>
      <c r="O77" s="10">
        <f>SUM(O78:O79)</f>
        <v>0</v>
      </c>
      <c r="P77" s="10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>
        <v>0</v>
      </c>
      <c r="M78" s="11">
        <v>24541001.420000002</v>
      </c>
      <c r="N78" s="11">
        <f>+'[5]Inga Mensual'!$C$122</f>
        <v>46041294.25</v>
      </c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>
        <v>0</v>
      </c>
      <c r="M79" s="11"/>
      <c r="N79" s="11"/>
      <c r="O79" s="11"/>
      <c r="P79" s="11">
        <f t="shared" ref="P79:P84" si="15">+D79+E79+F79+G79+H79+I79+J79+K79+L79+M79+N79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6">SUM(E81:E82)</f>
        <v>39847817.079999998</v>
      </c>
      <c r="F80" s="10">
        <f t="shared" si="16"/>
        <v>24894804.68</v>
      </c>
      <c r="G80" s="10">
        <f t="shared" si="16"/>
        <v>21517171.23</v>
      </c>
      <c r="H80" s="10">
        <f t="shared" si="16"/>
        <v>40952880.799999997</v>
      </c>
      <c r="I80" s="10">
        <f>+I81</f>
        <v>12886943.66</v>
      </c>
      <c r="J80" s="10">
        <f>+J81+J82</f>
        <v>14000000</v>
      </c>
      <c r="K80" s="10">
        <f t="shared" si="16"/>
        <v>20653269.890000001</v>
      </c>
      <c r="L80" s="10">
        <f t="shared" si="16"/>
        <v>55474338.119999997</v>
      </c>
      <c r="M80" s="10">
        <f t="shared" ref="M80" si="17">SUM(M81:M82)</f>
        <v>20000000</v>
      </c>
      <c r="N80" s="10">
        <f t="shared" si="16"/>
        <v>30927263.510000002</v>
      </c>
      <c r="O80" s="10">
        <f t="shared" si="16"/>
        <v>0</v>
      </c>
      <c r="P80" s="10">
        <f>+D80+E80+F80+G80+H80+I80+J80+K80+L80+M80+N80</f>
        <v>297632488.96999997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+'[4]Reporte Etica Resumido'!$C$81</f>
        <v>20653269.890000001</v>
      </c>
      <c r="L81" s="11">
        <v>55474338.119999997</v>
      </c>
      <c r="M81" s="11">
        <v>20000000</v>
      </c>
      <c r="N81" s="11">
        <f>+'[3]Reporte Etica Resumido'!$C$82</f>
        <v>30927263.510000002</v>
      </c>
      <c r="O81" s="11"/>
      <c r="P81" s="11">
        <f t="shared" si="15"/>
        <v>297632488.96999997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1">
        <f t="shared" si="15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1">
        <f t="shared" si="15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1">
        <f t="shared" si="15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2611805397</v>
      </c>
      <c r="D85" s="19">
        <f>D80+D77+D72+D68+D64+D54+D47+D38+D28+D18+D12</f>
        <v>201304154.03999999</v>
      </c>
      <c r="E85" s="19">
        <f t="shared" ref="E85:O85" si="18">E80+E77+E72+E68+E64+E54+E47+E38+E28+E18+E12</f>
        <v>256108936.24000001</v>
      </c>
      <c r="F85" s="19">
        <f t="shared" si="18"/>
        <v>199567980.03</v>
      </c>
      <c r="G85" s="19">
        <f t="shared" si="18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>L80+L77+L72+L68+L64+L54+L47+L38+L28+L18+L12</f>
        <v>441373581.94</v>
      </c>
      <c r="M85" s="19">
        <f>M80+M77+M72+M68+M64+M54+M47+M38+M28+M18+M12</f>
        <v>276566322.75999999</v>
      </c>
      <c r="N85" s="19">
        <f>N80+N77+N72+N68+N64+N54+N47+N38+N28+N18+N12</f>
        <v>502405982.74999994</v>
      </c>
      <c r="O85" s="19">
        <f t="shared" si="18"/>
        <v>0</v>
      </c>
      <c r="P85" s="19">
        <f>+P80+P72+P54+P38+P28+P18+P12</f>
        <v>3119977754.8799996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C87" s="3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13" t="s">
        <v>98</v>
      </c>
      <c r="C88" s="10"/>
      <c r="D88" s="8"/>
      <c r="E88" s="8"/>
      <c r="F88" s="8" t="s">
        <v>107</v>
      </c>
      <c r="G88" s="31"/>
      <c r="H88" s="31"/>
      <c r="I88" s="8"/>
      <c r="J88" s="8"/>
      <c r="K88" s="8"/>
      <c r="L88" s="8"/>
      <c r="M88" s="8"/>
      <c r="N88" s="8"/>
      <c r="O88" s="8"/>
      <c r="P88" s="8"/>
    </row>
    <row r="89" spans="1:17" ht="17.25" x14ac:dyDescent="0.4">
      <c r="A89" s="13"/>
      <c r="C89" s="10"/>
      <c r="D89" s="8"/>
      <c r="E89" s="8"/>
      <c r="F89" s="8"/>
      <c r="G89" s="31"/>
      <c r="H89" s="31"/>
      <c r="I89" s="8"/>
      <c r="J89" s="8"/>
      <c r="K89" s="34"/>
      <c r="L89" s="8"/>
      <c r="M89" s="8"/>
      <c r="N89" s="8"/>
      <c r="O89" s="8"/>
      <c r="P89" s="8"/>
    </row>
    <row r="90" spans="1:17" x14ac:dyDescent="0.25">
      <c r="C90" s="6"/>
      <c r="H90" s="8"/>
      <c r="P90" s="26"/>
    </row>
    <row r="91" spans="1:17" x14ac:dyDescent="0.25">
      <c r="C91" s="6"/>
    </row>
    <row r="92" spans="1:17" x14ac:dyDescent="0.25">
      <c r="C92" s="26"/>
    </row>
    <row r="93" spans="1:17" x14ac:dyDescent="0.25">
      <c r="A93" s="14" t="s">
        <v>108</v>
      </c>
      <c r="E93" s="49" t="s">
        <v>108</v>
      </c>
      <c r="F93" s="49"/>
      <c r="G93" s="49"/>
    </row>
    <row r="94" spans="1:17" x14ac:dyDescent="0.25">
      <c r="A94" s="33" t="s">
        <v>95</v>
      </c>
      <c r="E94" s="49" t="s">
        <v>97</v>
      </c>
      <c r="F94" s="49"/>
      <c r="G94" s="49"/>
      <c r="H94" s="30"/>
      <c r="I94" s="30"/>
      <c r="J94" s="30"/>
      <c r="K94" s="30"/>
      <c r="L94" s="30"/>
      <c r="M94" s="30"/>
      <c r="N94" s="30"/>
      <c r="O94" s="30"/>
      <c r="P94" s="30"/>
    </row>
    <row r="95" spans="1:17" x14ac:dyDescent="0.25">
      <c r="A95" s="13" t="s">
        <v>96</v>
      </c>
      <c r="E95" s="50" t="s">
        <v>104</v>
      </c>
      <c r="F95" s="50"/>
      <c r="G95" s="50"/>
    </row>
  </sheetData>
  <mergeCells count="12">
    <mergeCell ref="E94:G94"/>
    <mergeCell ref="E95:G95"/>
    <mergeCell ref="E93:G93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501E-2" right="3.9370078740157501E-2" top="0.511811023622047" bottom="0.23622047244094499" header="0.31496062992126" footer="0.31496062992126"/>
  <pageSetup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Q96"/>
  <sheetViews>
    <sheetView showGridLines="0" topLeftCell="D58" zoomScale="80" zoomScaleNormal="80" workbookViewId="0">
      <selection activeCell="Q65" sqref="Q65"/>
    </sheetView>
  </sheetViews>
  <sheetFormatPr baseColWidth="10" defaultColWidth="11.42578125" defaultRowHeight="15" x14ac:dyDescent="0.25"/>
  <cols>
    <col min="2" max="2" width="13.140625" customWidth="1"/>
    <col min="3" max="3" width="73.85546875" customWidth="1"/>
    <col min="4" max="12" width="13.42578125" customWidth="1"/>
    <col min="13" max="14" width="13.5703125" customWidth="1"/>
    <col min="15" max="15" width="13.5703125" hidden="1" customWidth="1"/>
    <col min="16" max="16" width="15" bestFit="1" customWidth="1"/>
    <col min="17" max="17" width="18.7109375" bestFit="1" customWidth="1"/>
  </cols>
  <sheetData>
    <row r="3" spans="3:17" ht="28.5" customHeight="1" x14ac:dyDescent="0.25">
      <c r="C3" s="36" t="s">
        <v>94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3:17" ht="21" customHeight="1" x14ac:dyDescent="0.25">
      <c r="C4" s="38" t="s">
        <v>93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3:17" ht="15.75" x14ac:dyDescent="0.25">
      <c r="C5" s="45" t="s">
        <v>99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3:17" ht="15.75" customHeight="1" x14ac:dyDescent="0.25">
      <c r="C6" s="47" t="s">
        <v>90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3:17" ht="15.75" customHeight="1" x14ac:dyDescent="0.25">
      <c r="C7" s="48" t="s">
        <v>76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92455997.319999993</v>
      </c>
      <c r="M11" s="10">
        <f t="shared" si="0"/>
        <v>85995586.409999996</v>
      </c>
      <c r="N11" s="10">
        <f t="shared" si="0"/>
        <v>104969064.38</v>
      </c>
      <c r="O11" s="10">
        <f t="shared" si="0"/>
        <v>0</v>
      </c>
      <c r="P11" s="10">
        <f>SUM(P12:P16)</f>
        <v>991300132.66000009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79305297.719999999</v>
      </c>
      <c r="M12" s="15">
        <f>+'P1 Presupuesto Aprobado-Ejec '!M13</f>
        <v>72624083.469999999</v>
      </c>
      <c r="N12" s="15">
        <f>+'P1 Presupuesto Aprobado-Ejec '!N13</f>
        <v>81926018.170000002</v>
      </c>
      <c r="O12" s="15">
        <f>+'P1 Presupuesto Aprobado-Ejec '!O13</f>
        <v>0</v>
      </c>
      <c r="P12" s="15">
        <f>+'P1 Presupuesto Aprobado-Ejec '!P13</f>
        <v>798271611.61000001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3880500.35</v>
      </c>
      <c r="M13" s="15">
        <f>+'P1 Presupuesto Aprobado-Ejec '!M14</f>
        <v>3907500.35</v>
      </c>
      <c r="N13" s="15">
        <f>+'P1 Presupuesto Aprobado-Ejec '!N14</f>
        <v>3943953.1</v>
      </c>
      <c r="O13" s="15">
        <f>+'P1 Presupuesto Aprobado-Ejec '!O14</f>
        <v>0</v>
      </c>
      <c r="P13" s="15">
        <f>+'P1 Presupuesto Aprobado-Ejec '!P14</f>
        <v>90346988.079999998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>
        <f>+'P1 Presupuesto Aprobado-Ejec '!L17</f>
        <v>9270199.25</v>
      </c>
      <c r="M16" s="15">
        <v>9464002.5900000036</v>
      </c>
      <c r="N16" s="15">
        <f>+'P1 Presupuesto Aprobado-Ejec '!N17</f>
        <v>19099093.109999999</v>
      </c>
      <c r="O16" s="15"/>
      <c r="P16" s="15">
        <f>'P1 Presupuesto Aprobado-Ejec '!P17</f>
        <v>102681532.97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44889185.120000005</v>
      </c>
      <c r="M17" s="10">
        <f t="shared" si="1"/>
        <v>70388639.340000004</v>
      </c>
      <c r="N17" s="10">
        <f t="shared" si="1"/>
        <v>89769062.149999991</v>
      </c>
      <c r="O17" s="10">
        <f t="shared" si="1"/>
        <v>0</v>
      </c>
      <c r="P17" s="10">
        <f>SUM(P18:P26)</f>
        <v>561990082.64999998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1059024.6200000001</v>
      </c>
      <c r="M18" s="15">
        <f>+'P1 Presupuesto Aprobado-Ejec '!M19</f>
        <v>873941.79</v>
      </c>
      <c r="N18" s="15">
        <f>+'P1 Presupuesto Aprobado-Ejec '!N19</f>
        <v>1607838.67</v>
      </c>
      <c r="O18" s="15">
        <f>+'P1 Presupuesto Aprobado-Ejec '!O19</f>
        <v>0</v>
      </c>
      <c r="P18" s="15">
        <f>+'P1 Presupuesto Aprobado-Ejec '!P19</f>
        <v>14269998.360000001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4729561.01</v>
      </c>
      <c r="M19" s="15">
        <f>+'P1 Presupuesto Aprobado-Ejec '!M20</f>
        <v>6338509.6699999999</v>
      </c>
      <c r="N19" s="15">
        <f>+'P1 Presupuesto Aprobado-Ejec '!N20</f>
        <v>4533375</v>
      </c>
      <c r="O19" s="15">
        <f>+'P1 Presupuesto Aprobado-Ejec '!O20</f>
        <v>0</v>
      </c>
      <c r="P19" s="15">
        <f>+'P1 Presupuesto Aprobado-Ejec '!P20</f>
        <v>44603990.329999998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14041350</v>
      </c>
      <c r="M20" s="15">
        <f>+'P1 Presupuesto Aprobado-Ejec '!M21</f>
        <v>13399400</v>
      </c>
      <c r="N20" s="15">
        <f>+'P1 Presupuesto Aprobado-Ejec '!N21</f>
        <v>9747410</v>
      </c>
      <c r="O20" s="15">
        <f>+'P1 Presupuesto Aprobado-Ejec '!O21</f>
        <v>0</v>
      </c>
      <c r="P20" s="15">
        <f>+'P1 Presupuesto Aprobado-Ejec '!P21</f>
        <v>118954331.86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18191979.600000001</v>
      </c>
      <c r="M21" s="15">
        <f>+'P1 Presupuesto Aprobado-Ejec '!M22</f>
        <v>45228985.579999998</v>
      </c>
      <c r="N21" s="15">
        <f>+'P1 Presupuesto Aprobado-Ejec '!N22</f>
        <v>60531993.450000003</v>
      </c>
      <c r="O21" s="15">
        <f>+'P1 Presupuesto Aprobado-Ejec '!O22</f>
        <v>0</v>
      </c>
      <c r="P21" s="15">
        <f>+'P1 Presupuesto Aprobado-Ejec '!P22</f>
        <v>317340844.90999997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745666.09</v>
      </c>
      <c r="M22" s="15">
        <f>+'P1 Presupuesto Aprobado-Ejec '!M23</f>
        <v>1336723.4099999999</v>
      </c>
      <c r="N22" s="15">
        <f>+'P1 Presupuesto Aprobado-Ejec '!N23</f>
        <v>237235.07</v>
      </c>
      <c r="O22" s="15">
        <f>+'P1 Presupuesto Aprobado-Ejec '!O23</f>
        <v>0</v>
      </c>
      <c r="P22" s="15">
        <f>+'P1 Presupuesto Aprobado-Ejec '!P23</f>
        <v>7412992.3000000007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1698222.57</v>
      </c>
      <c r="M23" s="15">
        <f>+'P1 Presupuesto Aprobado-Ejec '!M24</f>
        <v>0</v>
      </c>
      <c r="N23" s="15">
        <f>+'P1 Presupuesto Aprobado-Ejec '!N24</f>
        <v>2785031.85</v>
      </c>
      <c r="O23" s="15">
        <f>+'P1 Presupuesto Aprobado-Ejec '!O24</f>
        <v>0</v>
      </c>
      <c r="P23" s="15">
        <f>+'P1 Presupuesto Aprobado-Ejec '!P24</f>
        <v>13995539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1551850.55</v>
      </c>
      <c r="M24" s="15">
        <f>+'P1 Presupuesto Aprobado-Ejec '!M25</f>
        <v>223645.1</v>
      </c>
      <c r="N24" s="15">
        <f>+'P1 Presupuesto Aprobado-Ejec '!N25</f>
        <v>2224423.44</v>
      </c>
      <c r="O24" s="15">
        <f>+'P1 Presupuesto Aprobado-Ejec '!O25</f>
        <v>0</v>
      </c>
      <c r="P24" s="15">
        <f>+'P1 Presupuesto Aprobado-Ejec '!P25</f>
        <v>8192539.3499999996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2871530.68</v>
      </c>
      <c r="M25" s="15">
        <f>+'P1 Presupuesto Aprobado-Ejec '!M26</f>
        <v>2987433.79</v>
      </c>
      <c r="N25" s="15">
        <f>+'P1 Presupuesto Aprobado-Ejec '!N26</f>
        <v>8101754.6699999999</v>
      </c>
      <c r="O25" s="15">
        <f>+'P1 Presupuesto Aprobado-Ejec '!O26</f>
        <v>0</v>
      </c>
      <c r="P25" s="15">
        <f>+'P1 Presupuesto Aprobado-Ejec '!P26</f>
        <v>37219846.539999999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244378710.75999999</v>
      </c>
      <c r="M27" s="10">
        <f t="shared" si="2"/>
        <v>73180082.650000006</v>
      </c>
      <c r="N27" s="10">
        <f t="shared" si="2"/>
        <v>223230999.59999996</v>
      </c>
      <c r="O27" s="10">
        <f t="shared" si="2"/>
        <v>0</v>
      </c>
      <c r="P27" s="10">
        <f t="shared" si="2"/>
        <v>1245668149.8199999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236805020.81</v>
      </c>
      <c r="M28" s="15">
        <f>+'P1 Presupuesto Aprobado-Ejec '!M29</f>
        <v>71280894.260000005</v>
      </c>
      <c r="N28" s="15">
        <f>+'P1 Presupuesto Aprobado-Ejec '!N29</f>
        <v>200241992.13</v>
      </c>
      <c r="O28" s="15">
        <f>+'P1 Presupuesto Aprobado-Ejec '!O29</f>
        <v>0</v>
      </c>
      <c r="P28" s="15">
        <f>+'P1 Presupuesto Aprobado-Ejec '!P29</f>
        <v>1163024138.4000001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676688.64</v>
      </c>
      <c r="M29" s="15">
        <f>+'P1 Presupuesto Aprobado-Ejec '!M30</f>
        <v>677516</v>
      </c>
      <c r="N29" s="15">
        <f>+'P1 Presupuesto Aprobado-Ejec '!N30</f>
        <v>3264101.17</v>
      </c>
      <c r="O29" s="15">
        <f>+'P1 Presupuesto Aprobado-Ejec '!O30</f>
        <v>0</v>
      </c>
      <c r="P29" s="15">
        <f>+'P1 Presupuesto Aprobado-Ejec '!P30</f>
        <v>14692350.180000002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747889.25</v>
      </c>
      <c r="M30" s="15">
        <f>+'P1 Presupuesto Aprobado-Ejec '!M31</f>
        <v>0</v>
      </c>
      <c r="N30" s="15">
        <f>+'P1 Presupuesto Aprobado-Ejec '!N31</f>
        <v>17700.8</v>
      </c>
      <c r="O30" s="15">
        <f>+'P1 Presupuesto Aprobado-Ejec '!O31</f>
        <v>0</v>
      </c>
      <c r="P30" s="15">
        <f>+'P1 Presupuesto Aprobado-Ejec '!P31</f>
        <v>1593138.36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195942</v>
      </c>
      <c r="O31" s="15">
        <f>+'P1 Presupuesto Aprobado-Ejec '!O32</f>
        <v>0</v>
      </c>
      <c r="P31" s="15">
        <f>+'P1 Presupuesto Aprobado-Ejec '!P32</f>
        <v>195942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9000</v>
      </c>
      <c r="N32" s="15">
        <f>+'P1 Presupuesto Aprobado-Ejec '!N33</f>
        <v>11128298.76</v>
      </c>
      <c r="O32" s="15">
        <f>+'P1 Presupuesto Aprobado-Ejec '!O33</f>
        <v>0</v>
      </c>
      <c r="P32" s="15">
        <f>+'P1 Presupuesto Aprobado-Ejec '!P33</f>
        <v>24941552.579999998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3938666.16</v>
      </c>
      <c r="M34" s="15">
        <f>+'P1 Presupuesto Aprobado-Ejec '!M35</f>
        <v>995873.86</v>
      </c>
      <c r="N34" s="15">
        <f>+'P1 Presupuesto Aprobado-Ejec '!N35</f>
        <v>7264493.8899999997</v>
      </c>
      <c r="O34" s="15">
        <f>+'P1 Presupuesto Aprobado-Ejec '!O35</f>
        <v>0</v>
      </c>
      <c r="P34" s="15">
        <f>+'P1 Presupuesto Aprobado-Ejec '!P35</f>
        <v>32783092.830000002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2210445.9</v>
      </c>
      <c r="M36" s="15">
        <f>+'P1 Presupuesto Aprobado-Ejec '!M37</f>
        <v>216798.53</v>
      </c>
      <c r="N36" s="15">
        <f>+'P1 Presupuesto Aprobado-Ejec '!N37</f>
        <v>1118470.8500000001</v>
      </c>
      <c r="O36" s="15">
        <f>+'P1 Presupuesto Aprobado-Ejec '!O37</f>
        <v>0</v>
      </c>
      <c r="P36" s="15">
        <f>+'P1 Presupuesto Aprobado-Ejec '!P37</f>
        <v>8437935.4700000007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956500</v>
      </c>
      <c r="M37" s="10">
        <f t="shared" si="3"/>
        <v>534412.93999999994</v>
      </c>
      <c r="N37" s="10">
        <f t="shared" si="3"/>
        <v>775000</v>
      </c>
      <c r="O37" s="10">
        <f t="shared" si="3"/>
        <v>0</v>
      </c>
      <c r="P37" s="10">
        <f t="shared" si="3"/>
        <v>3227554.94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956500</v>
      </c>
      <c r="M38" s="15">
        <f>+'P1 Presupuesto Aprobado-Ejec '!M39</f>
        <v>534412.93999999994</v>
      </c>
      <c r="N38" s="15">
        <f>+'P1 Presupuesto Aprobado-Ejec '!N39</f>
        <v>775000</v>
      </c>
      <c r="O38" s="15">
        <f>+'P1 Presupuesto Aprobado-Ejec '!O39</f>
        <v>0</v>
      </c>
      <c r="P38" s="15">
        <f>+'P1 Presupuesto Aprobado-Ejec '!P39</f>
        <v>3227554.94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3218850.62</v>
      </c>
      <c r="M53" s="10">
        <f t="shared" si="4"/>
        <v>1926600</v>
      </c>
      <c r="N53" s="10">
        <f t="shared" si="4"/>
        <v>6693298.8599999994</v>
      </c>
      <c r="O53" s="10">
        <f t="shared" si="4"/>
        <v>0</v>
      </c>
      <c r="P53" s="10">
        <f t="shared" si="4"/>
        <v>19289211.539999999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3218850.62</v>
      </c>
      <c r="M54" s="15">
        <f>+'P1 Presupuesto Aprobado-Ejec '!M55</f>
        <v>1000000</v>
      </c>
      <c r="N54" s="15">
        <f>+'P1 Presupuesto Aprobado-Ejec '!N55</f>
        <v>6650333.4699999997</v>
      </c>
      <c r="O54" s="15">
        <f>+'P1 Presupuesto Aprobado-Ejec '!O55</f>
        <v>0</v>
      </c>
      <c r="P54" s="15">
        <f>+'P1 Presupuesto Aprobado-Ejec '!P55</f>
        <v>16833879.690000001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5400</v>
      </c>
      <c r="O55" s="15">
        <f>+'P1 Presupuesto Aprobado-Ejec '!O56</f>
        <v>0</v>
      </c>
      <c r="P55" s="15">
        <f>+'P1 Presupuesto Aprobado-Ejec '!P56</f>
        <v>402062.02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37565.39</v>
      </c>
      <c r="O58" s="15">
        <f>+'P1 Presupuesto Aprobado-Ejec '!O59</f>
        <v>0</v>
      </c>
      <c r="P58" s="15">
        <f>+'P1 Presupuesto Aprobado-Ejec '!P59</f>
        <v>1126669.8299999998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926600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926600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>
        <v>0</v>
      </c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24541001.420000002</v>
      </c>
      <c r="N76" s="10">
        <f t="shared" si="6"/>
        <v>46041294.25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24541001.420000002</v>
      </c>
      <c r="N77" s="15">
        <f>+'P1 Presupuesto Aprobado-Ejec '!N78</f>
        <v>46041294.25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55474338.119999997</v>
      </c>
      <c r="M79" s="10">
        <f t="shared" si="7"/>
        <v>20000000</v>
      </c>
      <c r="N79" s="10">
        <f t="shared" si="7"/>
        <v>30927263.510000002</v>
      </c>
      <c r="O79" s="10">
        <f t="shared" si="7"/>
        <v>0</v>
      </c>
      <c r="P79" s="10">
        <f t="shared" si="7"/>
        <v>297632488.96999997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55474338.119999997</v>
      </c>
      <c r="M80" s="15">
        <f>+'P1 Presupuesto Aprobado-Ejec '!M81</f>
        <v>20000000</v>
      </c>
      <c r="N80" s="15">
        <f>+'P1 Presupuesto Aprobado-Ejec '!N81</f>
        <v>30927263.510000002</v>
      </c>
      <c r="O80" s="15">
        <f>+'P1 Presupuesto Aprobado-Ejec '!O81</f>
        <v>0</v>
      </c>
      <c r="P80" s="15">
        <f>+'P1 Presupuesto Aprobado-Ejec '!P81</f>
        <v>297632488.96999997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441373581.94</v>
      </c>
      <c r="M84" s="19">
        <f t="shared" si="8"/>
        <v>276566322.75999999</v>
      </c>
      <c r="N84" s="19">
        <f t="shared" si="8"/>
        <v>502405982.74999994</v>
      </c>
      <c r="O84" s="19">
        <f t="shared" si="8"/>
        <v>0</v>
      </c>
      <c r="P84" s="19">
        <f>P79+P71+P67+P63+P53+P46+P37+P27+P17+P11</f>
        <v>3119977754.8800001</v>
      </c>
    </row>
    <row r="85" spans="3:17" x14ac:dyDescent="0.25">
      <c r="C85" s="27" t="s">
        <v>102</v>
      </c>
      <c r="K85" s="6"/>
      <c r="P85" s="11"/>
    </row>
    <row r="86" spans="3:17" x14ac:dyDescent="0.25">
      <c r="C86" s="27"/>
      <c r="K86" s="6"/>
      <c r="L86" s="11"/>
      <c r="M86" s="11"/>
      <c r="P86" s="11"/>
    </row>
    <row r="87" spans="3:17" x14ac:dyDescent="0.25">
      <c r="C87" s="29" t="s">
        <v>98</v>
      </c>
      <c r="E87" s="55" t="s">
        <v>100</v>
      </c>
      <c r="F87" s="55"/>
      <c r="G87" s="55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4"/>
      <c r="F90" s="54"/>
      <c r="G90" s="54"/>
      <c r="H90" s="54"/>
      <c r="I90" s="54"/>
      <c r="J90" s="54"/>
      <c r="K90" s="54"/>
      <c r="L90" s="54"/>
    </row>
    <row r="91" spans="3:17" x14ac:dyDescent="0.25">
      <c r="C91" s="14" t="s">
        <v>95</v>
      </c>
      <c r="E91" s="30" t="s">
        <v>106</v>
      </c>
      <c r="F91" s="30"/>
      <c r="G91" s="30"/>
      <c r="H91" s="30"/>
      <c r="I91" s="30"/>
      <c r="J91" s="30"/>
      <c r="K91" s="30"/>
      <c r="L91" s="30"/>
    </row>
    <row r="92" spans="3:17" x14ac:dyDescent="0.25">
      <c r="C92" s="13" t="s">
        <v>96</v>
      </c>
      <c r="E92" s="50" t="s">
        <v>105</v>
      </c>
      <c r="F92" s="50"/>
      <c r="G92" s="50"/>
      <c r="H92" s="54"/>
      <c r="I92" s="54"/>
      <c r="J92" s="54"/>
      <c r="K92" s="54"/>
      <c r="L92" s="54"/>
      <c r="M92" s="54"/>
      <c r="N92" s="54"/>
      <c r="O92" s="54"/>
    </row>
    <row r="93" spans="3:17" x14ac:dyDescent="0.25">
      <c r="H93" s="50"/>
      <c r="I93" s="50"/>
      <c r="J93" s="50"/>
      <c r="K93" s="50"/>
      <c r="L93" s="50"/>
      <c r="M93" s="50"/>
      <c r="N93" s="50"/>
      <c r="O93" s="50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" bottom="0.23622047244094499" header="0.31496062992126" footer="0.23622047244094499"/>
  <pageSetup scale="5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2023-12-13T19:14:04Z</cp:lastPrinted>
  <dcterms:created xsi:type="dcterms:W3CDTF">2021-07-29T18:58:50Z</dcterms:created>
  <dcterms:modified xsi:type="dcterms:W3CDTF">2023-12-13T19:14:29Z</dcterms:modified>
</cp:coreProperties>
</file>