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tables/table13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C:\Users\THE BEST\Desktop\"/>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externalReferences>
    <externalReference r:id="rId6"/>
  </externalReferences>
  <definedNames>
    <definedName name="_xlnm.Print_Area" localSheetId="1">PACC!$A$1:$J$2170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2130" i="2" l="1"/>
  <c r="I2130" i="2"/>
  <c r="H2130" i="2"/>
  <c r="C2125" i="2"/>
  <c r="C2123" i="2"/>
  <c r="J2118" i="2"/>
  <c r="I2118" i="2"/>
  <c r="H2118" i="2"/>
  <c r="C2089" i="2"/>
  <c r="C2087" i="2"/>
  <c r="F2128" i="2"/>
  <c r="B2116" i="2"/>
  <c r="B2114" i="2"/>
  <c r="F2112" i="2"/>
  <c r="B2110" i="2"/>
  <c r="F2108" i="2"/>
  <c r="F2106" i="2"/>
  <c r="B2104" i="2"/>
  <c r="B2102" i="2"/>
  <c r="B2100" i="2"/>
  <c r="B2098" i="2"/>
  <c r="B2096" i="2"/>
  <c r="F2094" i="2"/>
  <c r="F2092" i="2"/>
  <c r="F2117" i="2"/>
  <c r="B2111" i="2"/>
  <c r="B2105" i="2"/>
  <c r="F2099" i="2"/>
  <c r="F2093" i="2"/>
  <c r="B2128" i="2"/>
  <c r="F2116" i="2"/>
  <c r="F2114" i="2"/>
  <c r="B2112" i="2"/>
  <c r="F2110" i="2"/>
  <c r="B2108" i="2"/>
  <c r="B2106" i="2"/>
  <c r="F2104" i="2"/>
  <c r="F2102" i="2"/>
  <c r="F2100" i="2"/>
  <c r="F2098" i="2"/>
  <c r="F2096" i="2"/>
  <c r="B2094" i="2"/>
  <c r="B2092" i="2"/>
  <c r="B2093" i="2"/>
  <c r="B2115" i="2"/>
  <c r="B2109" i="2"/>
  <c r="F2103" i="2"/>
  <c r="F2097" i="2"/>
  <c r="B2129" i="2"/>
  <c r="B2117" i="2"/>
  <c r="F2115" i="2"/>
  <c r="F2113" i="2"/>
  <c r="F2111" i="2"/>
  <c r="F2109" i="2"/>
  <c r="B2107" i="2"/>
  <c r="F2105" i="2"/>
  <c r="B2103" i="2"/>
  <c r="B2101" i="2"/>
  <c r="B2099" i="2"/>
  <c r="B2097" i="2"/>
  <c r="B2095" i="2"/>
  <c r="F2129" i="2"/>
  <c r="B2113" i="2"/>
  <c r="F2107" i="2"/>
  <c r="F2101" i="2"/>
  <c r="F2095" i="2"/>
  <c r="F2130" i="2" l="1"/>
  <c r="F2118" i="2"/>
  <c r="J2082" i="2"/>
  <c r="I2082" i="2"/>
  <c r="H2082" i="2"/>
  <c r="C2078" i="2"/>
  <c r="C2076" i="2"/>
  <c r="J2071" i="2"/>
  <c r="I2071" i="2"/>
  <c r="H2071" i="2"/>
  <c r="C2067" i="2"/>
  <c r="C2065" i="2"/>
  <c r="J2060" i="2"/>
  <c r="I2060" i="2"/>
  <c r="H2060" i="2"/>
  <c r="C2054" i="2"/>
  <c r="C2052" i="2"/>
  <c r="J2047" i="2"/>
  <c r="I2047" i="2"/>
  <c r="H2047" i="2"/>
  <c r="C2043" i="2"/>
  <c r="C2041" i="2"/>
  <c r="J2036" i="2"/>
  <c r="I2036" i="2"/>
  <c r="H2036" i="2"/>
  <c r="C2030" i="2"/>
  <c r="C2028" i="2"/>
  <c r="J2023" i="2"/>
  <c r="I2023" i="2"/>
  <c r="H2023" i="2"/>
  <c r="C2016" i="2"/>
  <c r="C2014" i="2"/>
  <c r="J2009" i="2"/>
  <c r="I2009" i="2"/>
  <c r="H2009" i="2"/>
  <c r="C2002" i="2"/>
  <c r="C2000" i="2"/>
  <c r="J1995" i="2"/>
  <c r="I1995" i="2"/>
  <c r="H1995" i="2"/>
  <c r="C1985" i="2"/>
  <c r="C1983" i="2"/>
  <c r="J1978" i="2"/>
  <c r="I1978" i="2"/>
  <c r="H1978" i="2"/>
  <c r="C1968" i="2"/>
  <c r="C1966" i="2"/>
  <c r="J1961" i="2"/>
  <c r="I1961" i="2"/>
  <c r="H1961" i="2"/>
  <c r="C1955" i="2"/>
  <c r="C1953" i="2"/>
  <c r="J1948" i="2"/>
  <c r="I1948" i="2"/>
  <c r="H1948" i="2"/>
  <c r="C1944" i="2"/>
  <c r="C1942" i="2"/>
  <c r="J1937" i="2"/>
  <c r="I1937" i="2"/>
  <c r="H1937" i="2"/>
  <c r="C1933" i="2"/>
  <c r="C1931" i="2"/>
  <c r="J1926" i="2"/>
  <c r="I1926" i="2"/>
  <c r="H1926" i="2"/>
  <c r="C1922" i="2"/>
  <c r="C1920" i="2"/>
  <c r="J1915" i="2"/>
  <c r="I1915" i="2"/>
  <c r="H1915" i="2"/>
  <c r="C1911" i="2"/>
  <c r="C1909" i="2"/>
  <c r="J1904" i="2"/>
  <c r="I1904" i="2"/>
  <c r="H1904" i="2"/>
  <c r="C1898" i="2"/>
  <c r="C1896" i="2"/>
  <c r="J1891" i="2"/>
  <c r="I1891" i="2"/>
  <c r="H1891" i="2"/>
  <c r="C1885" i="2"/>
  <c r="C1883" i="2"/>
  <c r="J1878" i="2"/>
  <c r="I1878" i="2"/>
  <c r="H1878" i="2"/>
  <c r="C1872" i="2"/>
  <c r="C1870" i="2"/>
  <c r="J1865" i="2"/>
  <c r="I1865" i="2"/>
  <c r="H1865" i="2"/>
  <c r="C1859" i="2"/>
  <c r="C1857" i="2"/>
  <c r="J1852" i="2"/>
  <c r="I1852" i="2"/>
  <c r="H1852" i="2"/>
  <c r="C1848" i="2"/>
  <c r="C1846" i="2"/>
  <c r="J1841" i="2"/>
  <c r="I1841" i="2"/>
  <c r="H1841" i="2"/>
  <c r="C1837" i="2"/>
  <c r="C1835" i="2"/>
  <c r="J1830" i="2"/>
  <c r="I1830" i="2"/>
  <c r="H1830" i="2"/>
  <c r="C1826" i="2"/>
  <c r="C1824" i="2"/>
  <c r="J1819" i="2"/>
  <c r="I1819" i="2"/>
  <c r="H1819" i="2"/>
  <c r="C1815" i="2"/>
  <c r="C1813" i="2"/>
  <c r="J1808" i="2"/>
  <c r="I1808" i="2"/>
  <c r="H1808" i="2"/>
  <c r="C1758" i="2"/>
  <c r="C1756" i="2"/>
  <c r="J1751" i="2"/>
  <c r="I1751" i="2"/>
  <c r="H1751" i="2"/>
  <c r="C1747" i="2"/>
  <c r="C1745" i="2"/>
  <c r="J1740" i="2"/>
  <c r="I1740" i="2"/>
  <c r="H1740" i="2"/>
  <c r="C1736" i="2"/>
  <c r="C1734" i="2"/>
  <c r="J1729" i="2"/>
  <c r="I1729" i="2"/>
  <c r="H1729" i="2"/>
  <c r="C1719" i="2"/>
  <c r="C1717" i="2"/>
  <c r="J1712" i="2"/>
  <c r="I1712" i="2"/>
  <c r="H1712" i="2"/>
  <c r="C1702" i="2"/>
  <c r="C1700" i="2"/>
  <c r="J1695" i="2"/>
  <c r="I1695" i="2"/>
  <c r="H1695" i="2"/>
  <c r="C1688" i="2"/>
  <c r="C1686" i="2"/>
  <c r="J1681" i="2"/>
  <c r="I1681" i="2"/>
  <c r="H1681" i="2"/>
  <c r="C1674" i="2"/>
  <c r="C1672" i="2"/>
  <c r="J1667" i="2"/>
  <c r="I1667" i="2"/>
  <c r="H1667" i="2"/>
  <c r="C1644" i="2"/>
  <c r="C1642" i="2"/>
  <c r="J1637" i="2"/>
  <c r="I1637" i="2"/>
  <c r="H1637" i="2"/>
  <c r="C1614" i="2"/>
  <c r="C1612" i="2"/>
  <c r="J1607" i="2"/>
  <c r="I1607" i="2"/>
  <c r="H1607" i="2"/>
  <c r="C1602" i="2"/>
  <c r="C1600" i="2"/>
  <c r="J1595" i="2"/>
  <c r="I1595" i="2"/>
  <c r="H1595" i="2"/>
  <c r="C1590" i="2"/>
  <c r="C1588" i="2"/>
  <c r="J1583" i="2"/>
  <c r="I1583" i="2"/>
  <c r="H1583" i="2"/>
  <c r="C1579" i="2"/>
  <c r="C1577" i="2"/>
  <c r="J1572" i="2"/>
  <c r="I1572" i="2"/>
  <c r="H1572" i="2"/>
  <c r="C1568" i="2"/>
  <c r="C1566" i="2"/>
  <c r="J1561" i="2"/>
  <c r="I1561" i="2"/>
  <c r="H1561" i="2"/>
  <c r="C1557" i="2"/>
  <c r="C1555" i="2"/>
  <c r="J1550" i="2"/>
  <c r="I1550" i="2"/>
  <c r="H1550" i="2"/>
  <c r="C1538" i="2"/>
  <c r="C1536" i="2"/>
  <c r="J1531" i="2"/>
  <c r="I1531" i="2"/>
  <c r="H1531" i="2"/>
  <c r="C1512" i="2"/>
  <c r="C1510" i="2"/>
  <c r="J1505" i="2"/>
  <c r="I1505" i="2"/>
  <c r="H1505" i="2"/>
  <c r="C1497" i="2"/>
  <c r="C1495" i="2"/>
  <c r="J1490" i="2"/>
  <c r="I1490" i="2"/>
  <c r="H1490" i="2"/>
  <c r="C1478" i="2"/>
  <c r="C1476" i="2"/>
  <c r="J1471" i="2"/>
  <c r="I1471" i="2"/>
  <c r="H1471" i="2"/>
  <c r="C1458" i="2"/>
  <c r="C1456" i="2"/>
  <c r="J1451" i="2"/>
  <c r="I1451" i="2"/>
  <c r="H1451" i="2"/>
  <c r="C1446" i="2"/>
  <c r="C1444" i="2"/>
  <c r="J1439" i="2"/>
  <c r="I1439" i="2"/>
  <c r="H1439" i="2"/>
  <c r="C1428" i="2"/>
  <c r="C1426" i="2"/>
  <c r="J1421" i="2"/>
  <c r="I1421" i="2"/>
  <c r="H1421" i="2"/>
  <c r="C1410" i="2"/>
  <c r="C1408" i="2"/>
  <c r="J1403" i="2"/>
  <c r="I1403" i="2"/>
  <c r="H1403" i="2"/>
  <c r="C1396" i="2"/>
  <c r="C1394" i="2"/>
  <c r="J1389" i="2"/>
  <c r="I1389" i="2"/>
  <c r="H1389" i="2"/>
  <c r="C1383" i="2"/>
  <c r="C1381" i="2"/>
  <c r="J1376" i="2"/>
  <c r="I1376" i="2"/>
  <c r="H1376" i="2"/>
  <c r="C1372" i="2"/>
  <c r="C1370" i="2"/>
  <c r="J1365" i="2"/>
  <c r="I1365" i="2"/>
  <c r="H1365" i="2"/>
  <c r="C1315" i="2"/>
  <c r="C1313" i="2"/>
  <c r="J1308" i="2"/>
  <c r="I1308" i="2"/>
  <c r="H1308" i="2"/>
  <c r="C1277" i="2"/>
  <c r="C1275" i="2"/>
  <c r="J1270" i="2"/>
  <c r="I1270" i="2"/>
  <c r="H1270" i="2"/>
  <c r="C1251" i="2"/>
  <c r="C1249" i="2"/>
  <c r="J1244" i="2"/>
  <c r="I1244" i="2"/>
  <c r="H1244" i="2"/>
  <c r="C1239" i="2"/>
  <c r="C1237" i="2"/>
  <c r="J1232" i="2"/>
  <c r="I1232" i="2"/>
  <c r="H1232" i="2"/>
  <c r="C1227" i="2"/>
  <c r="C1225" i="2"/>
  <c r="J1220" i="2"/>
  <c r="I1220" i="2"/>
  <c r="H1220" i="2"/>
  <c r="C1215" i="2"/>
  <c r="C1213" i="2"/>
  <c r="J1208" i="2"/>
  <c r="I1208" i="2"/>
  <c r="H1208" i="2"/>
  <c r="C1203" i="2"/>
  <c r="C1201" i="2"/>
  <c r="J1196" i="2"/>
  <c r="I1196" i="2"/>
  <c r="H1196" i="2"/>
  <c r="C1190" i="2"/>
  <c r="C1188" i="2"/>
  <c r="J1183" i="2"/>
  <c r="I1183" i="2"/>
  <c r="H1183" i="2"/>
  <c r="C1179" i="2"/>
  <c r="C1177" i="2"/>
  <c r="J1172" i="2"/>
  <c r="I1172" i="2"/>
  <c r="H1172" i="2"/>
  <c r="C1164" i="2"/>
  <c r="C1162" i="2"/>
  <c r="J1157" i="2"/>
  <c r="I1157" i="2"/>
  <c r="H1157" i="2"/>
  <c r="C1153" i="2"/>
  <c r="C1151" i="2"/>
  <c r="J1146" i="2"/>
  <c r="I1146" i="2"/>
  <c r="H1146" i="2"/>
  <c r="C1141" i="2"/>
  <c r="C1139" i="2"/>
  <c r="J1134" i="2"/>
  <c r="I1134" i="2"/>
  <c r="H1134" i="2"/>
  <c r="C1126" i="2"/>
  <c r="C1124" i="2"/>
  <c r="J1119" i="2"/>
  <c r="I1119" i="2"/>
  <c r="H1119" i="2"/>
  <c r="C1115" i="2"/>
  <c r="C1113" i="2"/>
  <c r="J1108" i="2"/>
  <c r="I1108" i="2"/>
  <c r="H1108" i="2"/>
  <c r="C1103" i="2"/>
  <c r="C1101" i="2"/>
  <c r="J1096" i="2"/>
  <c r="I1096" i="2"/>
  <c r="H1096" i="2"/>
  <c r="C1092" i="2"/>
  <c r="C1090" i="2"/>
  <c r="J1085" i="2"/>
  <c r="I1085" i="2"/>
  <c r="H1085" i="2"/>
  <c r="C1080" i="2"/>
  <c r="C1078" i="2"/>
  <c r="J1073" i="2"/>
  <c r="I1073" i="2"/>
  <c r="H1073" i="2"/>
  <c r="C1063" i="2"/>
  <c r="C1061" i="2"/>
  <c r="J1056" i="2"/>
  <c r="I1056" i="2"/>
  <c r="H1056" i="2"/>
  <c r="C1052" i="2"/>
  <c r="C1050" i="2"/>
  <c r="J1045" i="2"/>
  <c r="I1045" i="2"/>
  <c r="H1045" i="2"/>
  <c r="C1041" i="2"/>
  <c r="C1039" i="2"/>
  <c r="J1034" i="2"/>
  <c r="I1034" i="2"/>
  <c r="H1034" i="2"/>
  <c r="C1029" i="2"/>
  <c r="C1027" i="2"/>
  <c r="J1022" i="2"/>
  <c r="I1022" i="2"/>
  <c r="H1022" i="2"/>
  <c r="C1017" i="2"/>
  <c r="C1015" i="2"/>
  <c r="J1010" i="2"/>
  <c r="I1010" i="2"/>
  <c r="H1010" i="2"/>
  <c r="C1005" i="2"/>
  <c r="C1003" i="2"/>
  <c r="J998" i="2"/>
  <c r="I998" i="2"/>
  <c r="H998" i="2"/>
  <c r="C993" i="2"/>
  <c r="C991" i="2"/>
  <c r="J986" i="2"/>
  <c r="I986" i="2"/>
  <c r="H986" i="2"/>
  <c r="C980" i="2"/>
  <c r="C978" i="2"/>
  <c r="J973" i="2"/>
  <c r="I973" i="2"/>
  <c r="H973" i="2"/>
  <c r="C967" i="2"/>
  <c r="C965" i="2"/>
  <c r="J960" i="2"/>
  <c r="I960" i="2"/>
  <c r="H960" i="2"/>
  <c r="C956" i="2"/>
  <c r="C954" i="2"/>
  <c r="J949" i="2"/>
  <c r="I949" i="2"/>
  <c r="H949" i="2"/>
  <c r="C945" i="2"/>
  <c r="C943" i="2"/>
  <c r="J938" i="2"/>
  <c r="I938" i="2"/>
  <c r="H938" i="2"/>
  <c r="C931" i="2"/>
  <c r="C929" i="2"/>
  <c r="J924" i="2"/>
  <c r="I924" i="2"/>
  <c r="H924" i="2"/>
  <c r="C917" i="2"/>
  <c r="C915" i="2"/>
  <c r="J910" i="2"/>
  <c r="I910" i="2"/>
  <c r="H910" i="2"/>
  <c r="C896" i="2"/>
  <c r="C894" i="2"/>
  <c r="J889" i="2"/>
  <c r="I889" i="2"/>
  <c r="H889" i="2"/>
  <c r="C875" i="2"/>
  <c r="C873" i="2"/>
  <c r="J868" i="2"/>
  <c r="I868" i="2"/>
  <c r="H868" i="2"/>
  <c r="C853" i="2"/>
  <c r="C851" i="2"/>
  <c r="J846" i="2"/>
  <c r="I846" i="2"/>
  <c r="H846" i="2"/>
  <c r="C841" i="2"/>
  <c r="C839" i="2"/>
  <c r="J834" i="2"/>
  <c r="I834" i="2"/>
  <c r="H834" i="2"/>
  <c r="C821" i="2"/>
  <c r="C819" i="2"/>
  <c r="J814" i="2"/>
  <c r="I814" i="2"/>
  <c r="H814" i="2"/>
  <c r="C801" i="2"/>
  <c r="C799" i="2"/>
  <c r="J794" i="2"/>
  <c r="I794" i="2"/>
  <c r="H794" i="2"/>
  <c r="C781" i="2"/>
  <c r="C779" i="2"/>
  <c r="J774" i="2"/>
  <c r="I774" i="2"/>
  <c r="H774" i="2"/>
  <c r="C767" i="2"/>
  <c r="C765" i="2"/>
  <c r="J760" i="2"/>
  <c r="I760" i="2"/>
  <c r="H760" i="2"/>
  <c r="C753" i="2"/>
  <c r="C751" i="2"/>
  <c r="J746" i="2"/>
  <c r="I746" i="2"/>
  <c r="H746" i="2"/>
  <c r="C739" i="2"/>
  <c r="C737" i="2"/>
  <c r="J732" i="2"/>
  <c r="I732" i="2"/>
  <c r="H732" i="2"/>
  <c r="C725" i="2"/>
  <c r="C723" i="2"/>
  <c r="J718" i="2"/>
  <c r="I718" i="2"/>
  <c r="H718" i="2"/>
  <c r="C689" i="2"/>
  <c r="C687" i="2"/>
  <c r="J682" i="2"/>
  <c r="I682" i="2"/>
  <c r="H682" i="2"/>
  <c r="C678" i="2"/>
  <c r="C676" i="2"/>
  <c r="J671" i="2"/>
  <c r="I671" i="2"/>
  <c r="H671" i="2"/>
  <c r="C661" i="2"/>
  <c r="C659" i="2"/>
  <c r="J654" i="2"/>
  <c r="I654" i="2"/>
  <c r="H654" i="2"/>
  <c r="C650" i="2"/>
  <c r="C648" i="2"/>
  <c r="J643" i="2"/>
  <c r="I643" i="2"/>
  <c r="H643" i="2"/>
  <c r="C633" i="2"/>
  <c r="C631" i="2"/>
  <c r="J626" i="2"/>
  <c r="I626" i="2"/>
  <c r="H626" i="2"/>
  <c r="C622" i="2"/>
  <c r="C620" i="2"/>
  <c r="J615" i="2"/>
  <c r="I615" i="2"/>
  <c r="H615" i="2"/>
  <c r="C611" i="2"/>
  <c r="C609" i="2"/>
  <c r="J604" i="2"/>
  <c r="I604" i="2"/>
  <c r="H604" i="2"/>
  <c r="C541" i="2"/>
  <c r="C539" i="2"/>
  <c r="J534" i="2"/>
  <c r="I534" i="2"/>
  <c r="H534" i="2"/>
  <c r="C471" i="2"/>
  <c r="C469" i="2"/>
  <c r="J464" i="2"/>
  <c r="I464" i="2"/>
  <c r="H464" i="2"/>
  <c r="C437" i="2"/>
  <c r="C435" i="2"/>
  <c r="J430" i="2"/>
  <c r="I430" i="2"/>
  <c r="H430" i="2"/>
  <c r="C403" i="2"/>
  <c r="C401" i="2"/>
  <c r="J396" i="2"/>
  <c r="I396" i="2"/>
  <c r="H396" i="2"/>
  <c r="C391" i="2"/>
  <c r="C389" i="2"/>
  <c r="J384" i="2"/>
  <c r="I384" i="2"/>
  <c r="H384" i="2"/>
  <c r="C379" i="2"/>
  <c r="C377" i="2"/>
  <c r="J372" i="2"/>
  <c r="I372" i="2"/>
  <c r="H372" i="2"/>
  <c r="C367" i="2"/>
  <c r="C365" i="2"/>
  <c r="J360" i="2"/>
  <c r="I360" i="2"/>
  <c r="H360" i="2"/>
  <c r="C355" i="2"/>
  <c r="C353" i="2"/>
  <c r="J348" i="2"/>
  <c r="I348" i="2"/>
  <c r="H348" i="2"/>
  <c r="C344" i="2"/>
  <c r="C342" i="2"/>
  <c r="J337" i="2"/>
  <c r="I337" i="2"/>
  <c r="H337" i="2"/>
  <c r="C330" i="2"/>
  <c r="C328" i="2"/>
  <c r="J323" i="2"/>
  <c r="I323" i="2"/>
  <c r="H323" i="2"/>
  <c r="C319" i="2"/>
  <c r="C317" i="2"/>
  <c r="J312" i="2"/>
  <c r="I312" i="2"/>
  <c r="H312" i="2"/>
  <c r="C308" i="2"/>
  <c r="C306" i="2"/>
  <c r="J301" i="2"/>
  <c r="I301" i="2"/>
  <c r="H301" i="2"/>
  <c r="C297" i="2"/>
  <c r="C295" i="2"/>
  <c r="J290" i="2"/>
  <c r="I290" i="2"/>
  <c r="H290" i="2"/>
  <c r="C286" i="2"/>
  <c r="C284" i="2"/>
  <c r="J279" i="2"/>
  <c r="I279" i="2"/>
  <c r="H279" i="2"/>
  <c r="C275" i="2"/>
  <c r="C273" i="2"/>
  <c r="J268" i="2"/>
  <c r="I268" i="2"/>
  <c r="H268" i="2"/>
  <c r="C264" i="2"/>
  <c r="C262" i="2"/>
  <c r="J257" i="2"/>
  <c r="I257" i="2"/>
  <c r="H257" i="2"/>
  <c r="C253" i="2"/>
  <c r="C251" i="2"/>
  <c r="J246" i="2"/>
  <c r="I246" i="2"/>
  <c r="H246" i="2"/>
  <c r="C240" i="2"/>
  <c r="C238" i="2"/>
  <c r="J233" i="2"/>
  <c r="I233" i="2"/>
  <c r="H233" i="2"/>
  <c r="C227" i="2"/>
  <c r="C225" i="2"/>
  <c r="J220" i="2"/>
  <c r="I220" i="2"/>
  <c r="H220" i="2"/>
  <c r="C214" i="2"/>
  <c r="C212" i="2"/>
  <c r="J207" i="2"/>
  <c r="I207" i="2"/>
  <c r="H207" i="2"/>
  <c r="C201" i="2"/>
  <c r="C199" i="2"/>
  <c r="J194" i="2"/>
  <c r="I194" i="2"/>
  <c r="H194" i="2"/>
  <c r="C190" i="2"/>
  <c r="C188" i="2"/>
  <c r="J183" i="2"/>
  <c r="I183" i="2"/>
  <c r="H183" i="2"/>
  <c r="C179" i="2"/>
  <c r="C177" i="2"/>
  <c r="J172" i="2"/>
  <c r="I172" i="2"/>
  <c r="H172" i="2"/>
  <c r="C168" i="2"/>
  <c r="C166" i="2"/>
  <c r="J161" i="2"/>
  <c r="I161" i="2"/>
  <c r="H161" i="2"/>
  <c r="C157" i="2"/>
  <c r="C155" i="2"/>
  <c r="J150" i="2"/>
  <c r="I150" i="2"/>
  <c r="H150" i="2"/>
  <c r="C145" i="2"/>
  <c r="C143" i="2"/>
  <c r="J138" i="2"/>
  <c r="I138" i="2"/>
  <c r="H138" i="2"/>
  <c r="C134" i="2"/>
  <c r="C132" i="2"/>
  <c r="J127" i="2"/>
  <c r="I127" i="2"/>
  <c r="H127" i="2"/>
  <c r="C123" i="2"/>
  <c r="C121" i="2"/>
  <c r="J116" i="2"/>
  <c r="I116" i="2"/>
  <c r="H116" i="2"/>
  <c r="C112" i="2"/>
  <c r="C110" i="2"/>
  <c r="J105" i="2"/>
  <c r="I105" i="2"/>
  <c r="H105" i="2"/>
  <c r="C101" i="2"/>
  <c r="C99" i="2"/>
  <c r="J94" i="2"/>
  <c r="I94" i="2"/>
  <c r="H94" i="2"/>
  <c r="C90" i="2"/>
  <c r="C88" i="2"/>
  <c r="J83" i="2"/>
  <c r="I83" i="2"/>
  <c r="H83" i="2"/>
  <c r="C79" i="2"/>
  <c r="C77" i="2"/>
  <c r="J72" i="2"/>
  <c r="I72" i="2"/>
  <c r="H72" i="2"/>
  <c r="C68" i="2"/>
  <c r="C66" i="2"/>
  <c r="J61" i="2"/>
  <c r="I61" i="2"/>
  <c r="H61" i="2"/>
  <c r="C56" i="2"/>
  <c r="C54" i="2"/>
  <c r="J49" i="2"/>
  <c r="I49" i="2"/>
  <c r="H49" i="2"/>
  <c r="C44" i="2"/>
  <c r="C42" i="2"/>
  <c r="J37" i="2"/>
  <c r="I37" i="2"/>
  <c r="H37" i="2"/>
  <c r="C32" i="2"/>
  <c r="C30" i="2"/>
  <c r="J10" i="5" l="1"/>
  <c r="I10" i="5"/>
  <c r="H10" i="5"/>
  <c r="C6" i="5"/>
  <c r="C4" i="5"/>
  <c r="J25" i="2"/>
  <c r="C39" i="1" s="1"/>
  <c r="I25" i="2"/>
  <c r="H25" i="2"/>
  <c r="C19" i="1" s="1"/>
  <c r="C20" i="2"/>
  <c r="C18" i="2"/>
  <c r="B3" i="2"/>
  <c r="C37" i="1"/>
  <c r="C36" i="1"/>
  <c r="C33" i="1"/>
  <c r="C32" i="1"/>
  <c r="C14" i="1"/>
  <c r="C13" i="1"/>
  <c r="C12" i="1"/>
  <c r="C11" i="1"/>
  <c r="C10" i="1"/>
  <c r="C9" i="1"/>
  <c r="B2070" i="2"/>
  <c r="B2058" i="2"/>
  <c r="B2046" i="2"/>
  <c r="B2034" i="2"/>
  <c r="B2022" i="2"/>
  <c r="B2020" i="2"/>
  <c r="B2008" i="2"/>
  <c r="B2006" i="2"/>
  <c r="B1994" i="2"/>
  <c r="B1992" i="2"/>
  <c r="B1990" i="2"/>
  <c r="B1988" i="2"/>
  <c r="B1976" i="2"/>
  <c r="B1974" i="2"/>
  <c r="B1972" i="2"/>
  <c r="B1960" i="2"/>
  <c r="B1958" i="2"/>
  <c r="B1936" i="2"/>
  <c r="B1914" i="2"/>
  <c r="B1902" i="2"/>
  <c r="B1890" i="2"/>
  <c r="B1888" i="2"/>
  <c r="B1876" i="2"/>
  <c r="B1864" i="2"/>
  <c r="B1862" i="2"/>
  <c r="B1840" i="2"/>
  <c r="B1818" i="2"/>
  <c r="B1806" i="2"/>
  <c r="B1804" i="2"/>
  <c r="B1802" i="2"/>
  <c r="B1800" i="2"/>
  <c r="B1798" i="2"/>
  <c r="B1796" i="2"/>
  <c r="B1794" i="2"/>
  <c r="B1792" i="2"/>
  <c r="B1790" i="2"/>
  <c r="B1788" i="2"/>
  <c r="B1786" i="2"/>
  <c r="B1784" i="2"/>
  <c r="B1782" i="2"/>
  <c r="B1780" i="2"/>
  <c r="B1778" i="2"/>
  <c r="B1776" i="2"/>
  <c r="B1774" i="2"/>
  <c r="B1772" i="2"/>
  <c r="B1770" i="2"/>
  <c r="B1768" i="2"/>
  <c r="B1766" i="2"/>
  <c r="B1764" i="2"/>
  <c r="B1762" i="2"/>
  <c r="B1750" i="2"/>
  <c r="B1728" i="2"/>
  <c r="B1726" i="2"/>
  <c r="B1724" i="2"/>
  <c r="B1722" i="2"/>
  <c r="B1710" i="2"/>
  <c r="B1708" i="2"/>
  <c r="B1706" i="2"/>
  <c r="B1694" i="2"/>
  <c r="B1692" i="2"/>
  <c r="B1680" i="2"/>
  <c r="B1678" i="2"/>
  <c r="B1666" i="2"/>
  <c r="B1664" i="2"/>
  <c r="B1662" i="2"/>
  <c r="B1660" i="2"/>
  <c r="B1658" i="2"/>
  <c r="B1656" i="2"/>
  <c r="B1654" i="2"/>
  <c r="B1652" i="2"/>
  <c r="B1650" i="2"/>
  <c r="B1648" i="2"/>
  <c r="B1636" i="2"/>
  <c r="B1634" i="2"/>
  <c r="B1632" i="2"/>
  <c r="B1630" i="2"/>
  <c r="B1628" i="2"/>
  <c r="B1626" i="2"/>
  <c r="B1624" i="2"/>
  <c r="B1622" i="2"/>
  <c r="B1620" i="2"/>
  <c r="B1618" i="2"/>
  <c r="B1606" i="2"/>
  <c r="B1594" i="2"/>
  <c r="B1582" i="2"/>
  <c r="B1560" i="2"/>
  <c r="B1548" i="2"/>
  <c r="B1546" i="2"/>
  <c r="B1544" i="2"/>
  <c r="B1542" i="2"/>
  <c r="B1530" i="2"/>
  <c r="B1528" i="2"/>
  <c r="B1526" i="2"/>
  <c r="B1524" i="2"/>
  <c r="B1522" i="2"/>
  <c r="B1520" i="2"/>
  <c r="B1518" i="2"/>
  <c r="B1516" i="2"/>
  <c r="B1504" i="2"/>
  <c r="B1502" i="2"/>
  <c r="B1500" i="2"/>
  <c r="F2081" i="2"/>
  <c r="F2059" i="2"/>
  <c r="F2057" i="2"/>
  <c r="F2035" i="2"/>
  <c r="F2033" i="2"/>
  <c r="F2021" i="2"/>
  <c r="F2019" i="2"/>
  <c r="F2007" i="2"/>
  <c r="F2005" i="2"/>
  <c r="F1993" i="2"/>
  <c r="F1991" i="2"/>
  <c r="F1989" i="2"/>
  <c r="F1977" i="2"/>
  <c r="F1975" i="2"/>
  <c r="F1973" i="2"/>
  <c r="F1971" i="2"/>
  <c r="F1959" i="2"/>
  <c r="F1947" i="2"/>
  <c r="F1925" i="2"/>
  <c r="F1903" i="2"/>
  <c r="F1901" i="2"/>
  <c r="F1889" i="2"/>
  <c r="F1877" i="2"/>
  <c r="F1875" i="2"/>
  <c r="F1863" i="2"/>
  <c r="F1851" i="2"/>
  <c r="F1829" i="2"/>
  <c r="F1807" i="2"/>
  <c r="F1805" i="2"/>
  <c r="F1803" i="2"/>
  <c r="F1801" i="2"/>
  <c r="F1799" i="2"/>
  <c r="F1797" i="2"/>
  <c r="F1795" i="2"/>
  <c r="F1793" i="2"/>
  <c r="F1791" i="2"/>
  <c r="F1789" i="2"/>
  <c r="F1787" i="2"/>
  <c r="F1785" i="2"/>
  <c r="F1783" i="2"/>
  <c r="F1781" i="2"/>
  <c r="F1779" i="2"/>
  <c r="F1777" i="2"/>
  <c r="F1775" i="2"/>
  <c r="F1773" i="2"/>
  <c r="F1771" i="2"/>
  <c r="F1769" i="2"/>
  <c r="F1767" i="2"/>
  <c r="F1765" i="2"/>
  <c r="F1763" i="2"/>
  <c r="F1761" i="2"/>
  <c r="F1739" i="2"/>
  <c r="F1727" i="2"/>
  <c r="F1725" i="2"/>
  <c r="F1723" i="2"/>
  <c r="F1711" i="2"/>
  <c r="F1709" i="2"/>
  <c r="F1707" i="2"/>
  <c r="F1705" i="2"/>
  <c r="F1693" i="2"/>
  <c r="F1691" i="2"/>
  <c r="F1679" i="2"/>
  <c r="F1677" i="2"/>
  <c r="F1665" i="2"/>
  <c r="F1663" i="2"/>
  <c r="F1661" i="2"/>
  <c r="F1659" i="2"/>
  <c r="F1657" i="2"/>
  <c r="F1655" i="2"/>
  <c r="F1653" i="2"/>
  <c r="F1651" i="2"/>
  <c r="F1649" i="2"/>
  <c r="F1647" i="2"/>
  <c r="F1635" i="2"/>
  <c r="F1633" i="2"/>
  <c r="F1631" i="2"/>
  <c r="F1629" i="2"/>
  <c r="F1627" i="2"/>
  <c r="F1625" i="2"/>
  <c r="F1623" i="2"/>
  <c r="F1621" i="2"/>
  <c r="F1619" i="2"/>
  <c r="F1617" i="2"/>
  <c r="F1605" i="2"/>
  <c r="F1593" i="2"/>
  <c r="F1571" i="2"/>
  <c r="F1549" i="2"/>
  <c r="F1547" i="2"/>
  <c r="F1545" i="2"/>
  <c r="F1543" i="2"/>
  <c r="F1541" i="2"/>
  <c r="F1529" i="2"/>
  <c r="F1527" i="2"/>
  <c r="F1525" i="2"/>
  <c r="F1523" i="2"/>
  <c r="F1521" i="2"/>
  <c r="F1519" i="2"/>
  <c r="F1517" i="2"/>
  <c r="F1515" i="2"/>
  <c r="F1503" i="2"/>
  <c r="F1501" i="2"/>
  <c r="F1489" i="2"/>
  <c r="F1487" i="2"/>
  <c r="F1485" i="2"/>
  <c r="F1483" i="2"/>
  <c r="F1481" i="2"/>
  <c r="F1469" i="2"/>
  <c r="F1467" i="2"/>
  <c r="F1465" i="2"/>
  <c r="F1463" i="2"/>
  <c r="F1461" i="2"/>
  <c r="F1449" i="2"/>
  <c r="F1437" i="2"/>
  <c r="F1435" i="2"/>
  <c r="F1433" i="2"/>
  <c r="F1431" i="2"/>
  <c r="F1419" i="2"/>
  <c r="F1417" i="2"/>
  <c r="F1415" i="2"/>
  <c r="F1413" i="2"/>
  <c r="F1401" i="2"/>
  <c r="F1399" i="2"/>
  <c r="F1387" i="2"/>
  <c r="F1375" i="2"/>
  <c r="F1363" i="2"/>
  <c r="F1361" i="2"/>
  <c r="F1359" i="2"/>
  <c r="F2070" i="2"/>
  <c r="F2046" i="2"/>
  <c r="F2022" i="2"/>
  <c r="F2008" i="2"/>
  <c r="F1994" i="2"/>
  <c r="F1990" i="2"/>
  <c r="F1976" i="2"/>
  <c r="F1972" i="2"/>
  <c r="F1958" i="2"/>
  <c r="F1914" i="2"/>
  <c r="F1890" i="2"/>
  <c r="F1876" i="2"/>
  <c r="F1862" i="2"/>
  <c r="F1818" i="2"/>
  <c r="F1804" i="2"/>
  <c r="F1800" i="2"/>
  <c r="F1796" i="2"/>
  <c r="F1792" i="2"/>
  <c r="F1788" i="2"/>
  <c r="F1784" i="2"/>
  <c r="F1780" i="2"/>
  <c r="F1776" i="2"/>
  <c r="F1772" i="2"/>
  <c r="F1768" i="2"/>
  <c r="F1764" i="2"/>
  <c r="F1750" i="2"/>
  <c r="F1726" i="2"/>
  <c r="F1722" i="2"/>
  <c r="F1708" i="2"/>
  <c r="F1694" i="2"/>
  <c r="F1680" i="2"/>
  <c r="F1666" i="2"/>
  <c r="F1662" i="2"/>
  <c r="F1658" i="2"/>
  <c r="F1654" i="2"/>
  <c r="F1650" i="2"/>
  <c r="F1636" i="2"/>
  <c r="F1632" i="2"/>
  <c r="F1628" i="2"/>
  <c r="F1624" i="2"/>
  <c r="F1620" i="2"/>
  <c r="F1606" i="2"/>
  <c r="F1582" i="2"/>
  <c r="F1548" i="2"/>
  <c r="F1544" i="2"/>
  <c r="F1530" i="2"/>
  <c r="F1526" i="2"/>
  <c r="F1522" i="2"/>
  <c r="F1518" i="2"/>
  <c r="F1504" i="2"/>
  <c r="F1500" i="2"/>
  <c r="B1487" i="2"/>
  <c r="F1484" i="2"/>
  <c r="B1482" i="2"/>
  <c r="B1469" i="2"/>
  <c r="F1466" i="2"/>
  <c r="B1464" i="2"/>
  <c r="B1461" i="2"/>
  <c r="F1438" i="2"/>
  <c r="B1436" i="2"/>
  <c r="B1433" i="2"/>
  <c r="F1420" i="2"/>
  <c r="B1418" i="2"/>
  <c r="B1415" i="2"/>
  <c r="F1402" i="2"/>
  <c r="B1400" i="2"/>
  <c r="B1387" i="2"/>
  <c r="F1364" i="2"/>
  <c r="B1362" i="2"/>
  <c r="B1359" i="2"/>
  <c r="B1357" i="2"/>
  <c r="B1355" i="2"/>
  <c r="B1353" i="2"/>
  <c r="B1351" i="2"/>
  <c r="B1349" i="2"/>
  <c r="B1347" i="2"/>
  <c r="B1345" i="2"/>
  <c r="B1343" i="2"/>
  <c r="B1341" i="2"/>
  <c r="B1339" i="2"/>
  <c r="B1337" i="2"/>
  <c r="B1335" i="2"/>
  <c r="B1333" i="2"/>
  <c r="B1331" i="2"/>
  <c r="B1329" i="2"/>
  <c r="B1327" i="2"/>
  <c r="B1325" i="2"/>
  <c r="B1323" i="2"/>
  <c r="B1321" i="2"/>
  <c r="B1319" i="2"/>
  <c r="B1307" i="2"/>
  <c r="B1305" i="2"/>
  <c r="B1303" i="2"/>
  <c r="B1301" i="2"/>
  <c r="B1299" i="2"/>
  <c r="B1297" i="2"/>
  <c r="B1295" i="2"/>
  <c r="B1293" i="2"/>
  <c r="B1291" i="2"/>
  <c r="B1289" i="2"/>
  <c r="B1287" i="2"/>
  <c r="B1285" i="2"/>
  <c r="B1283" i="2"/>
  <c r="B1281" i="2"/>
  <c r="B1269" i="2"/>
  <c r="B1267" i="2"/>
  <c r="B1265" i="2"/>
  <c r="B1263" i="2"/>
  <c r="B1261" i="2"/>
  <c r="B1259" i="2"/>
  <c r="B1257" i="2"/>
  <c r="B1255" i="2"/>
  <c r="B1243" i="2"/>
  <c r="B1231" i="2"/>
  <c r="B1219" i="2"/>
  <c r="B1207" i="2"/>
  <c r="B1195" i="2"/>
  <c r="B1193" i="2"/>
  <c r="B1171" i="2"/>
  <c r="B1169" i="2"/>
  <c r="B1167" i="2"/>
  <c r="B1145" i="2"/>
  <c r="B1133" i="2"/>
  <c r="B1131" i="2"/>
  <c r="B1129" i="2"/>
  <c r="B1107" i="2"/>
  <c r="B1095" i="2"/>
  <c r="B2059" i="2"/>
  <c r="B2035" i="2"/>
  <c r="B2021" i="2"/>
  <c r="B2007" i="2"/>
  <c r="B1993" i="2"/>
  <c r="B1989" i="2"/>
  <c r="B1975" i="2"/>
  <c r="B1971" i="2"/>
  <c r="B1947" i="2"/>
  <c r="B1903" i="2"/>
  <c r="B1889" i="2"/>
  <c r="B1875" i="2"/>
  <c r="B1851" i="2"/>
  <c r="B1807" i="2"/>
  <c r="B1803" i="2"/>
  <c r="B1799" i="2"/>
  <c r="B1795" i="2"/>
  <c r="B1791" i="2"/>
  <c r="B1787" i="2"/>
  <c r="B1783" i="2"/>
  <c r="B1779" i="2"/>
  <c r="B1775" i="2"/>
  <c r="B1771" i="2"/>
  <c r="B1767" i="2"/>
  <c r="B1763" i="2"/>
  <c r="B1739" i="2"/>
  <c r="B1725" i="2"/>
  <c r="B1711" i="2"/>
  <c r="B1707" i="2"/>
  <c r="B1693" i="2"/>
  <c r="B1679" i="2"/>
  <c r="B1665" i="2"/>
  <c r="B1661" i="2"/>
  <c r="B1657" i="2"/>
  <c r="B1653" i="2"/>
  <c r="B1649" i="2"/>
  <c r="B1635" i="2"/>
  <c r="B1631" i="2"/>
  <c r="B1627" i="2"/>
  <c r="B1623" i="2"/>
  <c r="B1619" i="2"/>
  <c r="B1605" i="2"/>
  <c r="B1571" i="2"/>
  <c r="B1547" i="2"/>
  <c r="B1543" i="2"/>
  <c r="B1529" i="2"/>
  <c r="B1525" i="2"/>
  <c r="B1521" i="2"/>
  <c r="B1517" i="2"/>
  <c r="B1503" i="2"/>
  <c r="B1489" i="2"/>
  <c r="F1486" i="2"/>
  <c r="B1484" i="2"/>
  <c r="B1481" i="2"/>
  <c r="F1468" i="2"/>
  <c r="B1466" i="2"/>
  <c r="B1463" i="2"/>
  <c r="F1450" i="2"/>
  <c r="B1438" i="2"/>
  <c r="B1435" i="2"/>
  <c r="F1432" i="2"/>
  <c r="B1420" i="2"/>
  <c r="B1417" i="2"/>
  <c r="F1414" i="2"/>
  <c r="B1402" i="2"/>
  <c r="B1399" i="2"/>
  <c r="F1386" i="2"/>
  <c r="B1364" i="2"/>
  <c r="B1361" i="2"/>
  <c r="F1358" i="2"/>
  <c r="F1356" i="2"/>
  <c r="F1354" i="2"/>
  <c r="F1352" i="2"/>
  <c r="F1350" i="2"/>
  <c r="F1348" i="2"/>
  <c r="F1346" i="2"/>
  <c r="F1344" i="2"/>
  <c r="F1342" i="2"/>
  <c r="F1340" i="2"/>
  <c r="F1338" i="2"/>
  <c r="F1336" i="2"/>
  <c r="F1334" i="2"/>
  <c r="F1332" i="2"/>
  <c r="F1330" i="2"/>
  <c r="F1328" i="2"/>
  <c r="F1326" i="2"/>
  <c r="F1324" i="2"/>
  <c r="F1322" i="2"/>
  <c r="F1320" i="2"/>
  <c r="F1318" i="2"/>
  <c r="F1306" i="2"/>
  <c r="F1304" i="2"/>
  <c r="F1302" i="2"/>
  <c r="F1300" i="2"/>
  <c r="F1298" i="2"/>
  <c r="F1296" i="2"/>
  <c r="F1294" i="2"/>
  <c r="F1292" i="2"/>
  <c r="F1290" i="2"/>
  <c r="F1288" i="2"/>
  <c r="F1286" i="2"/>
  <c r="F1284" i="2"/>
  <c r="F1282" i="2"/>
  <c r="F1280" i="2"/>
  <c r="F1268" i="2"/>
  <c r="F1266" i="2"/>
  <c r="F1264" i="2"/>
  <c r="F1262" i="2"/>
  <c r="F1260" i="2"/>
  <c r="F1258" i="2"/>
  <c r="F1256" i="2"/>
  <c r="F1254" i="2"/>
  <c r="F1242" i="2"/>
  <c r="F1230" i="2"/>
  <c r="F1218" i="2"/>
  <c r="F1206" i="2"/>
  <c r="F1194" i="2"/>
  <c r="F1182" i="2"/>
  <c r="F1170" i="2"/>
  <c r="F1168" i="2"/>
  <c r="F1156" i="2"/>
  <c r="F1144" i="2"/>
  <c r="F2034" i="2"/>
  <c r="F2006" i="2"/>
  <c r="F1988" i="2"/>
  <c r="F1960" i="2"/>
  <c r="F1902" i="2"/>
  <c r="F1864" i="2"/>
  <c r="F1806" i="2"/>
  <c r="F1798" i="2"/>
  <c r="F1790" i="2"/>
  <c r="F1782" i="2"/>
  <c r="F1774" i="2"/>
  <c r="F1766" i="2"/>
  <c r="F1728" i="2"/>
  <c r="F1710" i="2"/>
  <c r="F1692" i="2"/>
  <c r="F1664" i="2"/>
  <c r="F1656" i="2"/>
  <c r="F1648" i="2"/>
  <c r="F1630" i="2"/>
  <c r="F1622" i="2"/>
  <c r="F1594" i="2"/>
  <c r="F1546" i="2"/>
  <c r="F1528" i="2"/>
  <c r="F1520" i="2"/>
  <c r="F1502" i="2"/>
  <c r="B1486" i="2"/>
  <c r="F1470" i="2"/>
  <c r="B1465" i="2"/>
  <c r="B1450" i="2"/>
  <c r="F1434" i="2"/>
  <c r="B1419" i="2"/>
  <c r="B1414" i="2"/>
  <c r="F1388" i="2"/>
  <c r="B1363" i="2"/>
  <c r="B1358" i="2"/>
  <c r="B1354" i="2"/>
  <c r="B1350" i="2"/>
  <c r="B1346" i="2"/>
  <c r="B1342" i="2"/>
  <c r="B1338" i="2"/>
  <c r="B1334" i="2"/>
  <c r="B1330" i="2"/>
  <c r="B1326" i="2"/>
  <c r="B1322" i="2"/>
  <c r="B1318" i="2"/>
  <c r="B1304" i="2"/>
  <c r="B1300" i="2"/>
  <c r="B1296" i="2"/>
  <c r="B1292" i="2"/>
  <c r="B1288" i="2"/>
  <c r="B1284" i="2"/>
  <c r="B1280" i="2"/>
  <c r="B1266" i="2"/>
  <c r="B1262" i="2"/>
  <c r="B1258" i="2"/>
  <c r="B1254" i="2"/>
  <c r="B1230" i="2"/>
  <c r="B1206" i="2"/>
  <c r="B1182" i="2"/>
  <c r="B1168" i="2"/>
  <c r="B1144" i="2"/>
  <c r="F1131" i="2"/>
  <c r="F1118" i="2"/>
  <c r="B1106" i="2"/>
  <c r="F1083" i="2"/>
  <c r="F1071" i="2"/>
  <c r="F1069" i="2"/>
  <c r="F1067" i="2"/>
  <c r="F1055" i="2"/>
  <c r="F1033" i="2"/>
  <c r="F1021" i="2"/>
  <c r="B1009" i="2"/>
  <c r="B997" i="2"/>
  <c r="F985" i="2"/>
  <c r="F983" i="2"/>
  <c r="F971" i="2"/>
  <c r="F959" i="2"/>
  <c r="F937" i="2"/>
  <c r="F935" i="2"/>
  <c r="F923" i="2"/>
  <c r="F921" i="2"/>
  <c r="F909" i="2"/>
  <c r="F907" i="2"/>
  <c r="F905" i="2"/>
  <c r="F903" i="2"/>
  <c r="F901" i="2"/>
  <c r="F899" i="2"/>
  <c r="F887" i="2"/>
  <c r="F885" i="2"/>
  <c r="F883" i="2"/>
  <c r="F881" i="2"/>
  <c r="F867" i="2"/>
  <c r="F865" i="2"/>
  <c r="F863" i="2"/>
  <c r="F861" i="2"/>
  <c r="F859" i="2"/>
  <c r="F879" i="2"/>
  <c r="F857" i="2"/>
  <c r="F845" i="2"/>
  <c r="F833" i="2"/>
  <c r="F831" i="2"/>
  <c r="F829" i="2"/>
  <c r="F827" i="2"/>
  <c r="F825" i="2"/>
  <c r="F813" i="2"/>
  <c r="F811" i="2"/>
  <c r="F809" i="2"/>
  <c r="F807" i="2"/>
  <c r="F805" i="2"/>
  <c r="F793" i="2"/>
  <c r="F791" i="2"/>
  <c r="F789" i="2"/>
  <c r="F787" i="2"/>
  <c r="F785" i="2"/>
  <c r="F773" i="2"/>
  <c r="F771" i="2"/>
  <c r="F759" i="2"/>
  <c r="F757" i="2"/>
  <c r="F745" i="2"/>
  <c r="F743" i="2"/>
  <c r="F731" i="2"/>
  <c r="F729" i="2"/>
  <c r="F717" i="2"/>
  <c r="F715" i="2"/>
  <c r="F713" i="2"/>
  <c r="F711" i="2"/>
  <c r="F709" i="2"/>
  <c r="F707" i="2"/>
  <c r="F705" i="2"/>
  <c r="F703" i="2"/>
  <c r="F701" i="2"/>
  <c r="F699" i="2"/>
  <c r="F697" i="2"/>
  <c r="F695" i="2"/>
  <c r="F693" i="2"/>
  <c r="F681" i="2"/>
  <c r="F669" i="2"/>
  <c r="F667" i="2"/>
  <c r="F665" i="2"/>
  <c r="F653" i="2"/>
  <c r="F641" i="2"/>
  <c r="F639" i="2"/>
  <c r="F637" i="2"/>
  <c r="F625" i="2"/>
  <c r="F603" i="2"/>
  <c r="F601" i="2"/>
  <c r="F599" i="2"/>
  <c r="F597" i="2"/>
  <c r="F595" i="2"/>
  <c r="F593" i="2"/>
  <c r="F591" i="2"/>
  <c r="F589" i="2"/>
  <c r="F587" i="2"/>
  <c r="F585" i="2"/>
  <c r="F583" i="2"/>
  <c r="F581" i="2"/>
  <c r="F579" i="2"/>
  <c r="F577" i="2"/>
  <c r="F575" i="2"/>
  <c r="F573" i="2"/>
  <c r="F571" i="2"/>
  <c r="F569" i="2"/>
  <c r="F567" i="2"/>
  <c r="F565" i="2"/>
  <c r="F563" i="2"/>
  <c r="F561" i="2"/>
  <c r="F559" i="2"/>
  <c r="F557" i="2"/>
  <c r="F555" i="2"/>
  <c r="F553" i="2"/>
  <c r="F551" i="2"/>
  <c r="F549" i="2"/>
  <c r="F547" i="2"/>
  <c r="F545" i="2"/>
  <c r="F533" i="2"/>
  <c r="F531" i="2"/>
  <c r="F529" i="2"/>
  <c r="F527" i="2"/>
  <c r="F525" i="2"/>
  <c r="F523" i="2"/>
  <c r="F521" i="2"/>
  <c r="F519" i="2"/>
  <c r="F517" i="2"/>
  <c r="F515" i="2"/>
  <c r="F513" i="2"/>
  <c r="F511" i="2"/>
  <c r="F509" i="2"/>
  <c r="F507" i="2"/>
  <c r="F505" i="2"/>
  <c r="F503" i="2"/>
  <c r="F501" i="2"/>
  <c r="F499" i="2"/>
  <c r="F497" i="2"/>
  <c r="F495" i="2"/>
  <c r="F493" i="2"/>
  <c r="F491" i="2"/>
  <c r="F489" i="2"/>
  <c r="F487" i="2"/>
  <c r="F485" i="2"/>
  <c r="F483" i="2"/>
  <c r="F481" i="2"/>
  <c r="F479" i="2"/>
  <c r="F477" i="2"/>
  <c r="F475" i="2"/>
  <c r="F463" i="2"/>
  <c r="F461" i="2"/>
  <c r="F459" i="2"/>
  <c r="F457" i="2"/>
  <c r="F455" i="2"/>
  <c r="F453" i="2"/>
  <c r="F451" i="2"/>
  <c r="F449" i="2"/>
  <c r="F447" i="2"/>
  <c r="F445" i="2"/>
  <c r="F443" i="2"/>
  <c r="F441" i="2"/>
  <c r="F429" i="2"/>
  <c r="F427" i="2"/>
  <c r="F425" i="2"/>
  <c r="F423" i="2"/>
  <c r="F421" i="2"/>
  <c r="F419" i="2"/>
  <c r="F417" i="2"/>
  <c r="F415" i="2"/>
  <c r="F413" i="2"/>
  <c r="F411" i="2"/>
  <c r="F409" i="2"/>
  <c r="F407" i="2"/>
  <c r="F395" i="2"/>
  <c r="F383" i="2"/>
  <c r="F371" i="2"/>
  <c r="F359" i="2"/>
  <c r="B347" i="2"/>
  <c r="F335" i="2"/>
  <c r="F333" i="2"/>
  <c r="B311" i="2"/>
  <c r="F289" i="2"/>
  <c r="F267" i="2"/>
  <c r="F245" i="2"/>
  <c r="F243" i="2"/>
  <c r="F231" i="2"/>
  <c r="F219" i="2"/>
  <c r="F217" i="2"/>
  <c r="F205" i="2"/>
  <c r="F193" i="2"/>
  <c r="F171" i="2"/>
  <c r="F149" i="2"/>
  <c r="F137" i="2"/>
  <c r="F115" i="2"/>
  <c r="F93" i="2"/>
  <c r="B71" i="2"/>
  <c r="F59" i="2"/>
  <c r="F47" i="2"/>
  <c r="F35" i="2"/>
  <c r="B453" i="2"/>
  <c r="B2081" i="2"/>
  <c r="B2033" i="2"/>
  <c r="B2005" i="2"/>
  <c r="B1977" i="2"/>
  <c r="B1959" i="2"/>
  <c r="B1901" i="2"/>
  <c r="B1863" i="2"/>
  <c r="B1805" i="2"/>
  <c r="B1797" i="2"/>
  <c r="B1789" i="2"/>
  <c r="B1781" i="2"/>
  <c r="B1773" i="2"/>
  <c r="B1765" i="2"/>
  <c r="B1727" i="2"/>
  <c r="B1709" i="2"/>
  <c r="B1691" i="2"/>
  <c r="B1663" i="2"/>
  <c r="B1655" i="2"/>
  <c r="B1647" i="2"/>
  <c r="B1629" i="2"/>
  <c r="B1621" i="2"/>
  <c r="B1593" i="2"/>
  <c r="B1545" i="2"/>
  <c r="B1527" i="2"/>
  <c r="B1519" i="2"/>
  <c r="B1501" i="2"/>
  <c r="B1485" i="2"/>
  <c r="B1470" i="2"/>
  <c r="F1464" i="2"/>
  <c r="B1449" i="2"/>
  <c r="B1434" i="2"/>
  <c r="F1418" i="2"/>
  <c r="B1413" i="2"/>
  <c r="B1388" i="2"/>
  <c r="F1362" i="2"/>
  <c r="F1357" i="2"/>
  <c r="F1353" i="2"/>
  <c r="F1349" i="2"/>
  <c r="F1345" i="2"/>
  <c r="F1341" i="2"/>
  <c r="F1337" i="2"/>
  <c r="F1333" i="2"/>
  <c r="F1329" i="2"/>
  <c r="F1325" i="2"/>
  <c r="F1321" i="2"/>
  <c r="F1307" i="2"/>
  <c r="F1303" i="2"/>
  <c r="F1299" i="2"/>
  <c r="F1295" i="2"/>
  <c r="F1291" i="2"/>
  <c r="F1287" i="2"/>
  <c r="F1283" i="2"/>
  <c r="F1269" i="2"/>
  <c r="F1265" i="2"/>
  <c r="F1261" i="2"/>
  <c r="F1257" i="2"/>
  <c r="F1243" i="2"/>
  <c r="F1219" i="2"/>
  <c r="F1195" i="2"/>
  <c r="F1171" i="2"/>
  <c r="F1167" i="2"/>
  <c r="F1133" i="2"/>
  <c r="F1130" i="2"/>
  <c r="B1118" i="2"/>
  <c r="F1095" i="2"/>
  <c r="B1083" i="2"/>
  <c r="B1071" i="2"/>
  <c r="B1069" i="2"/>
  <c r="B1067" i="2"/>
  <c r="B1055" i="2"/>
  <c r="B1033" i="2"/>
  <c r="B1021" i="2"/>
  <c r="F1009" i="2"/>
  <c r="F997" i="2"/>
  <c r="B985" i="2"/>
  <c r="B983" i="2"/>
  <c r="B971" i="2"/>
  <c r="B959" i="2"/>
  <c r="B937" i="2"/>
  <c r="B935" i="2"/>
  <c r="B923" i="2"/>
  <c r="B921" i="2"/>
  <c r="B909" i="2"/>
  <c r="B907" i="2"/>
  <c r="B905" i="2"/>
  <c r="B903" i="2"/>
  <c r="B901" i="2"/>
  <c r="B899" i="2"/>
  <c r="B887" i="2"/>
  <c r="B885" i="2"/>
  <c r="B883" i="2"/>
  <c r="B881" i="2"/>
  <c r="B867" i="2"/>
  <c r="B865" i="2"/>
  <c r="B863" i="2"/>
  <c r="B861" i="2"/>
  <c r="B859" i="2"/>
  <c r="B879" i="2"/>
  <c r="B857" i="2"/>
  <c r="B845" i="2"/>
  <c r="B833" i="2"/>
  <c r="B831" i="2"/>
  <c r="B829" i="2"/>
  <c r="B827" i="2"/>
  <c r="B825" i="2"/>
  <c r="B813" i="2"/>
  <c r="B811" i="2"/>
  <c r="B809" i="2"/>
  <c r="B807" i="2"/>
  <c r="B805" i="2"/>
  <c r="B793" i="2"/>
  <c r="B791" i="2"/>
  <c r="B789" i="2"/>
  <c r="B787" i="2"/>
  <c r="B785" i="2"/>
  <c r="B773" i="2"/>
  <c r="B771" i="2"/>
  <c r="B759" i="2"/>
  <c r="B757" i="2"/>
  <c r="B745" i="2"/>
  <c r="B743" i="2"/>
  <c r="B731" i="2"/>
  <c r="B729" i="2"/>
  <c r="B717" i="2"/>
  <c r="B715" i="2"/>
  <c r="B713" i="2"/>
  <c r="B711" i="2"/>
  <c r="B709" i="2"/>
  <c r="B707" i="2"/>
  <c r="B705" i="2"/>
  <c r="B703" i="2"/>
  <c r="B701" i="2"/>
  <c r="B699" i="2"/>
  <c r="B697" i="2"/>
  <c r="B695" i="2"/>
  <c r="B693" i="2"/>
  <c r="B681" i="2"/>
  <c r="B669" i="2"/>
  <c r="B667" i="2"/>
  <c r="B665" i="2"/>
  <c r="B653" i="2"/>
  <c r="B641" i="2"/>
  <c r="B639" i="2"/>
  <c r="B637" i="2"/>
  <c r="B625" i="2"/>
  <c r="B603" i="2"/>
  <c r="B601" i="2"/>
  <c r="B599" i="2"/>
  <c r="B597" i="2"/>
  <c r="B595" i="2"/>
  <c r="B593" i="2"/>
  <c r="B591" i="2"/>
  <c r="B589" i="2"/>
  <c r="B587" i="2"/>
  <c r="B585" i="2"/>
  <c r="B583" i="2"/>
  <c r="B581" i="2"/>
  <c r="B579" i="2"/>
  <c r="B577" i="2"/>
  <c r="B575" i="2"/>
  <c r="B573" i="2"/>
  <c r="B571" i="2"/>
  <c r="B569" i="2"/>
  <c r="B567" i="2"/>
  <c r="B565" i="2"/>
  <c r="B563" i="2"/>
  <c r="B561" i="2"/>
  <c r="B559" i="2"/>
  <c r="B557" i="2"/>
  <c r="B555" i="2"/>
  <c r="B553" i="2"/>
  <c r="B551" i="2"/>
  <c r="B549" i="2"/>
  <c r="B547" i="2"/>
  <c r="B545" i="2"/>
  <c r="B533" i="2"/>
  <c r="B531" i="2"/>
  <c r="B529" i="2"/>
  <c r="B527" i="2"/>
  <c r="B525" i="2"/>
  <c r="B523" i="2"/>
  <c r="B521" i="2"/>
  <c r="B519" i="2"/>
  <c r="B517" i="2"/>
  <c r="B515" i="2"/>
  <c r="B513" i="2"/>
  <c r="B511" i="2"/>
  <c r="B509" i="2"/>
  <c r="B507" i="2"/>
  <c r="B505" i="2"/>
  <c r="B503" i="2"/>
  <c r="B501" i="2"/>
  <c r="B499" i="2"/>
  <c r="B497" i="2"/>
  <c r="B495" i="2"/>
  <c r="B493" i="2"/>
  <c r="B491" i="2"/>
  <c r="B489" i="2"/>
  <c r="B487" i="2"/>
  <c r="B485" i="2"/>
  <c r="B483" i="2"/>
  <c r="B481" i="2"/>
  <c r="B479" i="2"/>
  <c r="B477" i="2"/>
  <c r="B475" i="2"/>
  <c r="B463" i="2"/>
  <c r="B461" i="2"/>
  <c r="B459" i="2"/>
  <c r="B457" i="2"/>
  <c r="B455" i="2"/>
  <c r="B451" i="2"/>
  <c r="B2057" i="2"/>
  <c r="B1991" i="2"/>
  <c r="B1925" i="2"/>
  <c r="B1829" i="2"/>
  <c r="B1793" i="2"/>
  <c r="B1777" i="2"/>
  <c r="B1761" i="2"/>
  <c r="B1705" i="2"/>
  <c r="B1659" i="2"/>
  <c r="B1633" i="2"/>
  <c r="B1617" i="2"/>
  <c r="B1541" i="2"/>
  <c r="B1515" i="2"/>
  <c r="F1482" i="2"/>
  <c r="B1462" i="2"/>
  <c r="B1431" i="2"/>
  <c r="F1400" i="2"/>
  <c r="B1360" i="2"/>
  <c r="F1351" i="2"/>
  <c r="F1343" i="2"/>
  <c r="F1335" i="2"/>
  <c r="F1327" i="2"/>
  <c r="F1319" i="2"/>
  <c r="F1301" i="2"/>
  <c r="F1293" i="2"/>
  <c r="F1285" i="2"/>
  <c r="F1267" i="2"/>
  <c r="F1259" i="2"/>
  <c r="F1231" i="2"/>
  <c r="F1193" i="2"/>
  <c r="F1145" i="2"/>
  <c r="F1129" i="2"/>
  <c r="B1084" i="2"/>
  <c r="B1070" i="2"/>
  <c r="B1066" i="2"/>
  <c r="B1032" i="2"/>
  <c r="B1008" i="2"/>
  <c r="B984" i="2"/>
  <c r="B970" i="2"/>
  <c r="B936" i="2"/>
  <c r="B922" i="2"/>
  <c r="B908" i="2"/>
  <c r="B904" i="2"/>
  <c r="B900" i="2"/>
  <c r="B886" i="2"/>
  <c r="B882" i="2"/>
  <c r="B866" i="2"/>
  <c r="B862" i="2"/>
  <c r="B858" i="2"/>
  <c r="B856" i="2"/>
  <c r="B832" i="2"/>
  <c r="B828" i="2"/>
  <c r="B824" i="2"/>
  <c r="B810" i="2"/>
  <c r="B806" i="2"/>
  <c r="B792" i="2"/>
  <c r="B788" i="2"/>
  <c r="B784" i="2"/>
  <c r="B770" i="2"/>
  <c r="B756" i="2"/>
  <c r="B742" i="2"/>
  <c r="B728" i="2"/>
  <c r="B714" i="2"/>
  <c r="B710" i="2"/>
  <c r="B706" i="2"/>
  <c r="B702" i="2"/>
  <c r="B698" i="2"/>
  <c r="B694" i="2"/>
  <c r="B670" i="2"/>
  <c r="B666" i="2"/>
  <c r="B642" i="2"/>
  <c r="B638" i="2"/>
  <c r="B614" i="2"/>
  <c r="B600" i="2"/>
  <c r="B596" i="2"/>
  <c r="B592" i="2"/>
  <c r="B588" i="2"/>
  <c r="B584" i="2"/>
  <c r="B580" i="2"/>
  <c r="B576" i="2"/>
  <c r="B572" i="2"/>
  <c r="B568" i="2"/>
  <c r="B564" i="2"/>
  <c r="B560" i="2"/>
  <c r="B556" i="2"/>
  <c r="B552" i="2"/>
  <c r="B548" i="2"/>
  <c r="B544" i="2"/>
  <c r="B530" i="2"/>
  <c r="B526" i="2"/>
  <c r="B522" i="2"/>
  <c r="B518" i="2"/>
  <c r="B514" i="2"/>
  <c r="B510" i="2"/>
  <c r="B506" i="2"/>
  <c r="B502" i="2"/>
  <c r="B498" i="2"/>
  <c r="B494" i="2"/>
  <c r="B490" i="2"/>
  <c r="B486" i="2"/>
  <c r="B482" i="2"/>
  <c r="B478" i="2"/>
  <c r="B474" i="2"/>
  <c r="B460" i="2"/>
  <c r="B456" i="2"/>
  <c r="B452" i="2"/>
  <c r="F448" i="2"/>
  <c r="B446" i="2"/>
  <c r="B443" i="2"/>
  <c r="F440" i="2"/>
  <c r="B428" i="2"/>
  <c r="B425" i="2"/>
  <c r="F422" i="2"/>
  <c r="B420" i="2"/>
  <c r="B417" i="2"/>
  <c r="F414" i="2"/>
  <c r="B412" i="2"/>
  <c r="B409" i="2"/>
  <c r="F406" i="2"/>
  <c r="B394" i="2"/>
  <c r="B371" i="2"/>
  <c r="F358" i="2"/>
  <c r="B336" i="2"/>
  <c r="B333" i="2"/>
  <c r="B300" i="2"/>
  <c r="B278" i="2"/>
  <c r="B245" i="2"/>
  <c r="F232" i="2"/>
  <c r="B230" i="2"/>
  <c r="B217" i="2"/>
  <c r="F204" i="2"/>
  <c r="B182" i="2"/>
  <c r="B149" i="2"/>
  <c r="F126" i="2"/>
  <c r="B104" i="2"/>
  <c r="F71" i="2"/>
  <c r="F48" i="2"/>
  <c r="B36" i="2"/>
  <c r="B1801" i="2"/>
  <c r="B1723" i="2"/>
  <c r="B1651" i="2"/>
  <c r="B1549" i="2"/>
  <c r="B1488" i="2"/>
  <c r="F1436" i="2"/>
  <c r="B1375" i="2"/>
  <c r="F1347" i="2"/>
  <c r="F1339" i="2"/>
  <c r="F1323" i="2"/>
  <c r="F1297" i="2"/>
  <c r="F1281" i="2"/>
  <c r="F1255" i="2"/>
  <c r="F1169" i="2"/>
  <c r="F1106" i="2"/>
  <c r="B1068" i="2"/>
  <c r="B1020" i="2"/>
  <c r="B972" i="2"/>
  <c r="B934" i="2"/>
  <c r="B906" i="2"/>
  <c r="B888" i="2"/>
  <c r="B880" i="2"/>
  <c r="B864" i="2"/>
  <c r="B878" i="2"/>
  <c r="B830" i="2"/>
  <c r="F812" i="2"/>
  <c r="B804" i="2"/>
  <c r="B786" i="2"/>
  <c r="B758" i="2"/>
  <c r="B730" i="2"/>
  <c r="B716" i="2"/>
  <c r="B708" i="2"/>
  <c r="B700" i="2"/>
  <c r="B692" i="2"/>
  <c r="B664" i="2"/>
  <c r="B636" i="2"/>
  <c r="B598" i="2"/>
  <c r="B590" i="2"/>
  <c r="B582" i="2"/>
  <c r="B574" i="2"/>
  <c r="B566" i="2"/>
  <c r="B558" i="2"/>
  <c r="B554" i="2"/>
  <c r="B546" i="2"/>
  <c r="B528" i="2"/>
  <c r="B520" i="2"/>
  <c r="B512" i="2"/>
  <c r="B504" i="2"/>
  <c r="B496" i="2"/>
  <c r="B488" i="2"/>
  <c r="B480" i="2"/>
  <c r="B462" i="2"/>
  <c r="B454" i="2"/>
  <c r="B447" i="2"/>
  <c r="B442" i="2"/>
  <c r="F426" i="2"/>
  <c r="B424" i="2"/>
  <c r="F418" i="2"/>
  <c r="B413" i="2"/>
  <c r="B408" i="2"/>
  <c r="F382" i="2"/>
  <c r="F347" i="2"/>
  <c r="B322" i="2"/>
  <c r="F256" i="2"/>
  <c r="B231" i="2"/>
  <c r="B206" i="2"/>
  <c r="F160" i="2"/>
  <c r="B148" i="2"/>
  <c r="F82" i="2"/>
  <c r="B47" i="2"/>
  <c r="F1992" i="2"/>
  <c r="F1840" i="2"/>
  <c r="F1778" i="2"/>
  <c r="F1706" i="2"/>
  <c r="F1634" i="2"/>
  <c r="F1542" i="2"/>
  <c r="B1483" i="2"/>
  <c r="B1432" i="2"/>
  <c r="F1360" i="2"/>
  <c r="B1344" i="2"/>
  <c r="B1328" i="2"/>
  <c r="B1302" i="2"/>
  <c r="B1286" i="2"/>
  <c r="B1260" i="2"/>
  <c r="B1194" i="2"/>
  <c r="B1130" i="2"/>
  <c r="F1070" i="2"/>
  <c r="F1032" i="2"/>
  <c r="F1008" i="2"/>
  <c r="F970" i="2"/>
  <c r="F922" i="2"/>
  <c r="F904" i="2"/>
  <c r="F886" i="2"/>
  <c r="F866" i="2"/>
  <c r="F858" i="2"/>
  <c r="F832" i="2"/>
  <c r="F824" i="2"/>
  <c r="F806" i="2"/>
  <c r="F788" i="2"/>
  <c r="F770" i="2"/>
  <c r="F742" i="2"/>
  <c r="F714" i="2"/>
  <c r="F706" i="2"/>
  <c r="F698" i="2"/>
  <c r="F670" i="2"/>
  <c r="F642" i="2"/>
  <c r="F614" i="2"/>
  <c r="F596" i="2"/>
  <c r="F588" i="2"/>
  <c r="F580" i="2"/>
  <c r="F572" i="2"/>
  <c r="F564" i="2"/>
  <c r="F556" i="2"/>
  <c r="F548" i="2"/>
  <c r="F544" i="2"/>
  <c r="F526" i="2"/>
  <c r="F518" i="2"/>
  <c r="F510" i="2"/>
  <c r="F502" i="2"/>
  <c r="F494" i="2"/>
  <c r="F486" i="2"/>
  <c r="F478" i="2"/>
  <c r="F2020" i="2"/>
  <c r="F1974" i="2"/>
  <c r="F1888" i="2"/>
  <c r="F1802" i="2"/>
  <c r="F1786" i="2"/>
  <c r="F1770" i="2"/>
  <c r="F1724" i="2"/>
  <c r="F1678" i="2"/>
  <c r="F1652" i="2"/>
  <c r="F1626" i="2"/>
  <c r="F1560" i="2"/>
  <c r="F1524" i="2"/>
  <c r="F1488" i="2"/>
  <c r="B1468" i="2"/>
  <c r="B1437" i="2"/>
  <c r="F1416" i="2"/>
  <c r="B1386" i="2"/>
  <c r="B1356" i="2"/>
  <c r="B1348" i="2"/>
  <c r="B1340" i="2"/>
  <c r="B1332" i="2"/>
  <c r="B1324" i="2"/>
  <c r="B1306" i="2"/>
  <c r="B1298" i="2"/>
  <c r="B1290" i="2"/>
  <c r="B1282" i="2"/>
  <c r="B1264" i="2"/>
  <c r="B1256" i="2"/>
  <c r="B1218" i="2"/>
  <c r="B1170" i="2"/>
  <c r="F1132" i="2"/>
  <c r="F1107" i="2"/>
  <c r="F1072" i="2"/>
  <c r="F1068" i="2"/>
  <c r="F1044" i="2"/>
  <c r="F1020" i="2"/>
  <c r="F996" i="2"/>
  <c r="F972" i="2"/>
  <c r="F948" i="2"/>
  <c r="F934" i="2"/>
  <c r="F920" i="2"/>
  <c r="F906" i="2"/>
  <c r="F902" i="2"/>
  <c r="F888" i="2"/>
  <c r="F884" i="2"/>
  <c r="F880" i="2"/>
  <c r="F864" i="2"/>
  <c r="F860" i="2"/>
  <c r="F878" i="2"/>
  <c r="F844" i="2"/>
  <c r="F830" i="2"/>
  <c r="F826" i="2"/>
  <c r="B812" i="2"/>
  <c r="F808" i="2"/>
  <c r="F804" i="2"/>
  <c r="F790" i="2"/>
  <c r="F786" i="2"/>
  <c r="F772" i="2"/>
  <c r="F758" i="2"/>
  <c r="F744" i="2"/>
  <c r="F730" i="2"/>
  <c r="F716" i="2"/>
  <c r="F712" i="2"/>
  <c r="F708" i="2"/>
  <c r="F704" i="2"/>
  <c r="F700" i="2"/>
  <c r="F696" i="2"/>
  <c r="F692" i="2"/>
  <c r="F668" i="2"/>
  <c r="F664" i="2"/>
  <c r="F640" i="2"/>
  <c r="F636" i="2"/>
  <c r="F602" i="2"/>
  <c r="F598" i="2"/>
  <c r="F594" i="2"/>
  <c r="F590" i="2"/>
  <c r="F586" i="2"/>
  <c r="F582" i="2"/>
  <c r="F578" i="2"/>
  <c r="F574" i="2"/>
  <c r="F570" i="2"/>
  <c r="F566" i="2"/>
  <c r="F562" i="2"/>
  <c r="F558" i="2"/>
  <c r="F554" i="2"/>
  <c r="F550" i="2"/>
  <c r="F546" i="2"/>
  <c r="F532" i="2"/>
  <c r="F528" i="2"/>
  <c r="F524" i="2"/>
  <c r="F520" i="2"/>
  <c r="F516" i="2"/>
  <c r="F512" i="2"/>
  <c r="F508" i="2"/>
  <c r="F504" i="2"/>
  <c r="F500" i="2"/>
  <c r="F496" i="2"/>
  <c r="F492" i="2"/>
  <c r="F488" i="2"/>
  <c r="F484" i="2"/>
  <c r="F480" i="2"/>
  <c r="F476" i="2"/>
  <c r="F462" i="2"/>
  <c r="F458" i="2"/>
  <c r="F454" i="2"/>
  <c r="F450" i="2"/>
  <c r="B448" i="2"/>
  <c r="B445" i="2"/>
  <c r="F442" i="2"/>
  <c r="B440" i="2"/>
  <c r="B427" i="2"/>
  <c r="F424" i="2"/>
  <c r="B422" i="2"/>
  <c r="B419" i="2"/>
  <c r="F416" i="2"/>
  <c r="B414" i="2"/>
  <c r="B411" i="2"/>
  <c r="F408" i="2"/>
  <c r="B406" i="2"/>
  <c r="B383" i="2"/>
  <c r="F370" i="2"/>
  <c r="B358" i="2"/>
  <c r="B335" i="2"/>
  <c r="F322" i="2"/>
  <c r="F300" i="2"/>
  <c r="B267" i="2"/>
  <c r="F244" i="2"/>
  <c r="B232" i="2"/>
  <c r="B219" i="2"/>
  <c r="F206" i="2"/>
  <c r="B204" i="2"/>
  <c r="B171" i="2"/>
  <c r="F148" i="2"/>
  <c r="B126" i="2"/>
  <c r="B93" i="2"/>
  <c r="F60" i="2"/>
  <c r="B48" i="2"/>
  <c r="B35" i="2"/>
  <c r="B2019" i="2"/>
  <c r="B1973" i="2"/>
  <c r="B1877" i="2"/>
  <c r="B1785" i="2"/>
  <c r="B1769" i="2"/>
  <c r="B1677" i="2"/>
  <c r="B1625" i="2"/>
  <c r="B1523" i="2"/>
  <c r="B1467" i="2"/>
  <c r="B1416" i="2"/>
  <c r="F1355" i="2"/>
  <c r="F1331" i="2"/>
  <c r="F1305" i="2"/>
  <c r="F1289" i="2"/>
  <c r="F1263" i="2"/>
  <c r="F1207" i="2"/>
  <c r="B1132" i="2"/>
  <c r="B1072" i="2"/>
  <c r="B1044" i="2"/>
  <c r="B996" i="2"/>
  <c r="B948" i="2"/>
  <c r="B920" i="2"/>
  <c r="B902" i="2"/>
  <c r="B884" i="2"/>
  <c r="B860" i="2"/>
  <c r="B844" i="2"/>
  <c r="B826" i="2"/>
  <c r="B808" i="2"/>
  <c r="B790" i="2"/>
  <c r="B772" i="2"/>
  <c r="B744" i="2"/>
  <c r="B712" i="2"/>
  <c r="B704" i="2"/>
  <c r="B696" i="2"/>
  <c r="B668" i="2"/>
  <c r="B640" i="2"/>
  <c r="B602" i="2"/>
  <c r="B594" i="2"/>
  <c r="B586" i="2"/>
  <c r="B578" i="2"/>
  <c r="B570" i="2"/>
  <c r="B562" i="2"/>
  <c r="B550" i="2"/>
  <c r="B532" i="2"/>
  <c r="B524" i="2"/>
  <c r="B516" i="2"/>
  <c r="B508" i="2"/>
  <c r="B500" i="2"/>
  <c r="B492" i="2"/>
  <c r="B484" i="2"/>
  <c r="B476" i="2"/>
  <c r="B458" i="2"/>
  <c r="B450" i="2"/>
  <c r="F444" i="2"/>
  <c r="B429" i="2"/>
  <c r="B421" i="2"/>
  <c r="B416" i="2"/>
  <c r="F410" i="2"/>
  <c r="B395" i="2"/>
  <c r="B370" i="2"/>
  <c r="F334" i="2"/>
  <c r="B289" i="2"/>
  <c r="B244" i="2"/>
  <c r="F218" i="2"/>
  <c r="B193" i="2"/>
  <c r="B115" i="2"/>
  <c r="B60" i="2"/>
  <c r="F2058" i="2"/>
  <c r="F1936" i="2"/>
  <c r="F1794" i="2"/>
  <c r="F1762" i="2"/>
  <c r="F1660" i="2"/>
  <c r="F1618" i="2"/>
  <c r="F1516" i="2"/>
  <c r="F1462" i="2"/>
  <c r="B1401" i="2"/>
  <c r="B1352" i="2"/>
  <c r="B1336" i="2"/>
  <c r="B1320" i="2"/>
  <c r="B1294" i="2"/>
  <c r="B1268" i="2"/>
  <c r="B1242" i="2"/>
  <c r="B1156" i="2"/>
  <c r="F1084" i="2"/>
  <c r="F1066" i="2"/>
  <c r="F984" i="2"/>
  <c r="F936" i="2"/>
  <c r="F908" i="2"/>
  <c r="F900" i="2"/>
  <c r="F882" i="2"/>
  <c r="F862" i="2"/>
  <c r="F856" i="2"/>
  <c r="F828" i="2"/>
  <c r="F810" i="2"/>
  <c r="F792" i="2"/>
  <c r="F784" i="2"/>
  <c r="F756" i="2"/>
  <c r="F728" i="2"/>
  <c r="F710" i="2"/>
  <c r="F702" i="2"/>
  <c r="F694" i="2"/>
  <c r="F666" i="2"/>
  <c r="F638" i="2"/>
  <c r="F600" i="2"/>
  <c r="F592" i="2"/>
  <c r="F584" i="2"/>
  <c r="F576" i="2"/>
  <c r="F568" i="2"/>
  <c r="F560" i="2"/>
  <c r="F552" i="2"/>
  <c r="F530" i="2"/>
  <c r="F522" i="2"/>
  <c r="F514" i="2"/>
  <c r="F506" i="2"/>
  <c r="F498" i="2"/>
  <c r="F490" i="2"/>
  <c r="F482" i="2"/>
  <c r="F474" i="2"/>
  <c r="B449" i="2"/>
  <c r="F428" i="2"/>
  <c r="B418" i="2"/>
  <c r="B407" i="2"/>
  <c r="F336" i="2"/>
  <c r="B256" i="2"/>
  <c r="B205" i="2"/>
  <c r="F104" i="2"/>
  <c r="F456" i="2"/>
  <c r="B423" i="2"/>
  <c r="F311" i="2"/>
  <c r="F230" i="2"/>
  <c r="B59" i="2"/>
  <c r="F420" i="2"/>
  <c r="B359" i="2"/>
  <c r="F278" i="2"/>
  <c r="B137" i="2"/>
  <c r="F460" i="2"/>
  <c r="F446" i="2"/>
  <c r="B426" i="2"/>
  <c r="B415" i="2"/>
  <c r="F394" i="2"/>
  <c r="B334" i="2"/>
  <c r="B243" i="2"/>
  <c r="F182" i="2"/>
  <c r="B82" i="2"/>
  <c r="B444" i="2"/>
  <c r="F412" i="2"/>
  <c r="B382" i="2"/>
  <c r="B160" i="2"/>
  <c r="F452" i="2"/>
  <c r="B441" i="2"/>
  <c r="B410" i="2"/>
  <c r="B218" i="2"/>
  <c r="F36" i="2"/>
  <c r="B24" i="2"/>
  <c r="B23" i="2"/>
  <c r="F9" i="5"/>
  <c r="F24" i="2"/>
  <c r="B9" i="5"/>
  <c r="F23" i="2"/>
  <c r="F183" i="2" l="1"/>
  <c r="F396" i="2"/>
  <c r="F279" i="2"/>
  <c r="F233" i="2"/>
  <c r="F312" i="2"/>
  <c r="F105" i="2"/>
  <c r="F534" i="2"/>
  <c r="F732" i="2"/>
  <c r="F760" i="2"/>
  <c r="F794" i="2"/>
  <c r="F868" i="2"/>
  <c r="F1073" i="2"/>
  <c r="F1937" i="2"/>
  <c r="F150" i="2"/>
  <c r="F301" i="2"/>
  <c r="F323" i="2"/>
  <c r="F372" i="2"/>
  <c r="F643" i="2"/>
  <c r="F671" i="2"/>
  <c r="F718" i="2"/>
  <c r="F814" i="2"/>
  <c r="F846" i="2"/>
  <c r="F889" i="2"/>
  <c r="F924" i="2"/>
  <c r="F938" i="2"/>
  <c r="F949" i="2"/>
  <c r="F998" i="2"/>
  <c r="F1022" i="2"/>
  <c r="F1045" i="2"/>
  <c r="F1561" i="2"/>
  <c r="F1891" i="2"/>
  <c r="F604" i="2"/>
  <c r="F615" i="2"/>
  <c r="F746" i="2"/>
  <c r="F774" i="2"/>
  <c r="F834" i="2"/>
  <c r="F973" i="2"/>
  <c r="F1010" i="2"/>
  <c r="F1034" i="2"/>
  <c r="F1841" i="2"/>
  <c r="F83" i="2"/>
  <c r="F161" i="2"/>
  <c r="F257" i="2"/>
  <c r="F348" i="2"/>
  <c r="F384" i="2"/>
  <c r="F1108" i="2"/>
  <c r="F72" i="2"/>
  <c r="F127" i="2"/>
  <c r="F207" i="2"/>
  <c r="F360" i="2"/>
  <c r="F430" i="2"/>
  <c r="F464" i="2"/>
  <c r="F1134" i="2"/>
  <c r="F1196" i="2"/>
  <c r="F1096" i="2"/>
  <c r="F1172" i="2"/>
  <c r="F37" i="2"/>
  <c r="F49" i="2"/>
  <c r="F61" i="2"/>
  <c r="F94" i="2"/>
  <c r="F116" i="2"/>
  <c r="F138" i="2"/>
  <c r="F172" i="2"/>
  <c r="F194" i="2"/>
  <c r="F220" i="2"/>
  <c r="F246" i="2"/>
  <c r="F268" i="2"/>
  <c r="F290" i="2"/>
  <c r="F337" i="2"/>
  <c r="F626" i="2"/>
  <c r="F654" i="2"/>
  <c r="F682" i="2"/>
  <c r="F910" i="2"/>
  <c r="F960" i="2"/>
  <c r="C26" i="1" s="1"/>
  <c r="F986" i="2"/>
  <c r="F1056" i="2"/>
  <c r="F1085" i="2"/>
  <c r="F1119" i="2"/>
  <c r="F1995" i="2"/>
  <c r="F1146" i="2"/>
  <c r="F1157" i="2"/>
  <c r="F1183" i="2"/>
  <c r="F1208" i="2"/>
  <c r="F1220" i="2"/>
  <c r="F1232" i="2"/>
  <c r="F1244" i="2"/>
  <c r="F1270" i="2"/>
  <c r="F1308" i="2"/>
  <c r="F1365" i="2"/>
  <c r="F1389" i="2"/>
  <c r="F1505" i="2"/>
  <c r="F1583" i="2"/>
  <c r="F1729" i="2"/>
  <c r="F1751" i="2"/>
  <c r="F1819" i="2"/>
  <c r="F1865" i="2"/>
  <c r="F1915" i="2"/>
  <c r="F1961" i="2"/>
  <c r="F2047" i="2"/>
  <c r="F2071" i="2"/>
  <c r="F1376" i="2"/>
  <c r="F1403" i="2"/>
  <c r="F1421" i="2"/>
  <c r="F1439" i="2"/>
  <c r="F1451" i="2"/>
  <c r="F1471" i="2"/>
  <c r="F1490" i="2"/>
  <c r="F1531" i="2"/>
  <c r="F1550" i="2"/>
  <c r="F1572" i="2"/>
  <c r="F1595" i="2"/>
  <c r="F1607" i="2"/>
  <c r="F1637" i="2"/>
  <c r="F1667" i="2"/>
  <c r="F1681" i="2"/>
  <c r="F1695" i="2"/>
  <c r="F1712" i="2"/>
  <c r="F1740" i="2"/>
  <c r="F1808" i="2"/>
  <c r="F1830" i="2"/>
  <c r="F1852" i="2"/>
  <c r="F1878" i="2"/>
  <c r="F1904" i="2"/>
  <c r="F1926" i="2"/>
  <c r="F1948" i="2"/>
  <c r="F1978" i="2"/>
  <c r="F2009" i="2"/>
  <c r="F2023" i="2"/>
  <c r="F2036" i="2"/>
  <c r="F2060" i="2"/>
  <c r="F2082" i="2"/>
  <c r="C24" i="1"/>
  <c r="C23" i="1"/>
  <c r="C30" i="1"/>
  <c r="C34" i="1"/>
  <c r="C38" i="1"/>
  <c r="C31" i="1"/>
  <c r="C35" i="1"/>
  <c r="C17" i="1"/>
  <c r="C20" i="1"/>
  <c r="F25" i="2"/>
  <c r="F10" i="5"/>
  <c r="C18" i="1" l="1"/>
  <c r="C29" i="1"/>
  <c r="C28" i="1"/>
  <c r="C27" i="1"/>
  <c r="C22" i="1"/>
  <c r="C16" i="1"/>
  <c r="B10" i="2"/>
  <c r="C7" i="1" s="1"/>
  <c r="B9" i="2"/>
  <c r="C8" i="1" s="1"/>
</calcChain>
</file>

<file path=xl/comments1.xml><?xml version="1.0" encoding="utf-8"?>
<comments xmlns="http://schemas.openxmlformats.org/spreadsheetml/2006/main">
  <authors>
    <author>Zuria Castellanos</author>
    <author>mcorreia</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2"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2" shapeId="0">
      <text>
        <r>
          <rPr>
            <sz val="11"/>
            <color theme="1"/>
            <rFont val="Calibri"/>
            <family val="2"/>
            <scheme val="minor"/>
          </rPr>
          <t>Introduzca la fecha prevista de adjudicación, en formato dd-mm-aaaa</t>
        </r>
      </text>
    </comment>
    <comment ref="F19" authorId="2" shapeId="0">
      <text/>
    </comment>
    <comment ref="F20" authorId="1" shapeId="0">
      <text/>
    </comment>
    <comment ref="A22" authorId="2" shapeId="0">
      <text>
        <r>
          <rPr>
            <sz val="11"/>
            <color theme="1"/>
            <rFont val="Calibri"/>
            <family val="2"/>
            <scheme val="minor"/>
          </rPr>
          <t>Introduzca un codigo UNSPSC</t>
        </r>
      </text>
    </comment>
    <comment ref="B22" authorId="2" shapeId="0">
      <text>
        <r>
          <rPr>
            <sz val="11"/>
            <color theme="1"/>
            <rFont val="Calibri"/>
            <family val="2"/>
            <scheme val="minor"/>
          </rPr>
          <t>Descripción calculada automáticamente a partir de código del artículo</t>
        </r>
      </text>
    </comment>
    <comment ref="C22" authorId="2" shapeId="0">
      <text>
        <r>
          <rPr>
            <sz val="11"/>
            <color theme="1"/>
            <rFont val="Calibri"/>
            <family val="2"/>
            <scheme val="minor"/>
          </rPr>
          <t>Seleccione un valor de la lista</t>
        </r>
      </text>
    </comment>
    <comment ref="D22" authorId="2" shapeId="0">
      <text>
        <r>
          <rPr>
            <sz val="11"/>
            <color theme="1"/>
            <rFont val="Calibri"/>
            <family val="2"/>
            <scheme val="minor"/>
          </rPr>
          <t>Introduzca un número con dos decimales como máximo. Debe ser igual o mayor a la "Cantidad Real Consumida"</t>
        </r>
      </text>
    </comment>
    <comment ref="E22" authorId="2" shapeId="0">
      <text>
        <r>
          <rPr>
            <sz val="11"/>
            <color theme="1"/>
            <rFont val="Calibri"/>
            <family val="2"/>
            <scheme val="minor"/>
          </rPr>
          <t>Introduzca un número con dos decimales como máximo</t>
        </r>
      </text>
    </comment>
    <comment ref="F22" authorId="2" shapeId="0">
      <text>
        <r>
          <rPr>
            <sz val="11"/>
            <color theme="1"/>
            <rFont val="Calibri"/>
            <family val="2"/>
            <scheme val="minor"/>
          </rPr>
          <t>Monto calculado automáticamente por el sistema</t>
        </r>
      </text>
    </comment>
    <comment ref="A28" authorId="1" shapeId="0">
      <text>
        <r>
          <rPr>
            <sz val="11"/>
            <color theme="1"/>
            <rFont val="Calibri"/>
            <family val="2"/>
            <scheme val="minor"/>
          </rPr>
          <t>Introducir un texto con el nombre o referencia de la contratación</t>
        </r>
      </text>
    </comment>
    <comment ref="B28" authorId="1" shapeId="0">
      <text>
        <r>
          <rPr>
            <sz val="11"/>
            <color theme="1"/>
            <rFont val="Calibri"/>
            <family val="2"/>
            <scheme val="minor"/>
          </rPr>
          <t>Introduzca un texto con la finalidad de la contratación</t>
        </r>
      </text>
    </comment>
    <comment ref="C28" authorId="1" shapeId="0">
      <text>
        <r>
          <rPr>
            <sz val="11"/>
            <color theme="1"/>
            <rFont val="Calibri"/>
            <family val="2"/>
            <scheme val="minor"/>
          </rPr>
          <t>Seleccionar un valor del listado</t>
        </r>
      </text>
    </comment>
    <comment ref="D28" authorId="1" shapeId="0">
      <text>
        <r>
          <rPr>
            <sz val="11"/>
            <color theme="1"/>
            <rFont val="Calibri"/>
            <family val="2"/>
            <scheme val="minor"/>
          </rPr>
          <t>Seleccione el tipo de procedimiento</t>
        </r>
      </text>
    </comment>
    <comment ref="E28" authorId="1" shapeId="0">
      <text>
        <r>
          <rPr>
            <sz val="11"/>
            <color theme="1"/>
            <rFont val="Calibri"/>
            <family val="2"/>
            <scheme val="minor"/>
          </rPr>
          <t>Seleccione un valor de la lista</t>
        </r>
      </text>
    </comment>
    <comment ref="F28" authorId="1" shapeId="0">
      <text>
        <r>
          <rPr>
            <sz val="11"/>
            <color theme="1"/>
            <rFont val="Calibri"/>
            <family val="2"/>
            <scheme val="minor"/>
          </rPr>
          <t>Introduzca el código SNIP</t>
        </r>
      </text>
    </comment>
    <comment ref="C29" authorId="1" shapeId="0">
      <text>
        <r>
          <rPr>
            <sz val="11"/>
            <color theme="1"/>
            <rFont val="Calibri"/>
            <family val="2"/>
            <scheme val="minor"/>
          </rPr>
          <t>Introduzca la fecha de inicio del proceso, en formato dd-mm-aaaa</t>
        </r>
      </text>
    </comment>
    <comment ref="F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2" shapeId="0">
      <text/>
    </comment>
    <comment ref="C31" authorId="1" shapeId="0">
      <text>
        <r>
          <rPr>
            <sz val="11"/>
            <color theme="1"/>
            <rFont val="Calibri"/>
            <family val="2"/>
            <scheme val="minor"/>
          </rPr>
          <t>Introduzca la fecha prevista de adjudicación, en formato dd-mm-aaaa</t>
        </r>
      </text>
    </comment>
    <comment ref="F31" authorId="2" shapeId="0">
      <text/>
    </comment>
    <comment ref="F32" authorId="1" shapeId="0">
      <text/>
    </comment>
    <comment ref="A34" authorId="1" shapeId="0">
      <text>
        <r>
          <rPr>
            <sz val="11"/>
            <color theme="1"/>
            <rFont val="Calibri"/>
            <family val="2"/>
            <scheme val="minor"/>
          </rPr>
          <t>Introduzca un codigo UNSPSC</t>
        </r>
      </text>
    </comment>
    <comment ref="B34" authorId="1" shapeId="0">
      <text>
        <r>
          <rPr>
            <sz val="11"/>
            <color theme="1"/>
            <rFont val="Calibri"/>
            <family val="2"/>
            <scheme val="minor"/>
          </rPr>
          <t>Descripción calculada automáticamente a partir de código del artículo</t>
        </r>
      </text>
    </comment>
    <comment ref="C34" authorId="1" shapeId="0">
      <text>
        <r>
          <rPr>
            <sz val="11"/>
            <color theme="1"/>
            <rFont val="Calibri"/>
            <family val="2"/>
            <scheme val="minor"/>
          </rPr>
          <t>Seleccione un valor de la lista</t>
        </r>
      </text>
    </comment>
    <comment ref="D34" authorId="1" shapeId="0">
      <text>
        <r>
          <rPr>
            <sz val="11"/>
            <color theme="1"/>
            <rFont val="Calibri"/>
            <family val="2"/>
            <scheme val="minor"/>
          </rPr>
          <t>Introduzca un número con dos decimales como máximo. Debe ser igual o mayor a la "Cantidad Real Consumida"</t>
        </r>
      </text>
    </comment>
    <comment ref="E34" authorId="1" shapeId="0">
      <text>
        <r>
          <rPr>
            <sz val="11"/>
            <color theme="1"/>
            <rFont val="Calibri"/>
            <family val="2"/>
            <scheme val="minor"/>
          </rPr>
          <t>Introduzca un número con dos decimales como máximo</t>
        </r>
      </text>
    </comment>
    <comment ref="F34" authorId="1" shapeId="0">
      <text>
        <r>
          <rPr>
            <sz val="11"/>
            <color theme="1"/>
            <rFont val="Calibri"/>
            <family val="2"/>
            <scheme val="minor"/>
          </rPr>
          <t>Monto calculado automáticamente por el sistema</t>
        </r>
      </text>
    </comment>
    <comment ref="A40" authorId="1" shapeId="0">
      <text>
        <r>
          <rPr>
            <sz val="11"/>
            <color theme="1"/>
            <rFont val="Calibri"/>
            <family val="2"/>
            <scheme val="minor"/>
          </rPr>
          <t>Introducir un texto con el nombre o referencia de la contratación</t>
        </r>
      </text>
    </comment>
    <comment ref="B40" authorId="1" shapeId="0">
      <text>
        <r>
          <rPr>
            <sz val="11"/>
            <color theme="1"/>
            <rFont val="Calibri"/>
            <family val="2"/>
            <scheme val="minor"/>
          </rPr>
          <t>Introduzca un texto con la finalidad de la contratación</t>
        </r>
      </text>
    </comment>
    <comment ref="C40" authorId="1" shapeId="0">
      <text>
        <r>
          <rPr>
            <sz val="11"/>
            <color theme="1"/>
            <rFont val="Calibri"/>
            <family val="2"/>
            <scheme val="minor"/>
          </rPr>
          <t>Seleccionar un valor del listado</t>
        </r>
      </text>
    </comment>
    <comment ref="D40" authorId="1" shapeId="0">
      <text>
        <r>
          <rPr>
            <sz val="11"/>
            <color theme="1"/>
            <rFont val="Calibri"/>
            <family val="2"/>
            <scheme val="minor"/>
          </rPr>
          <t>Seleccione el tipo de procedimiento</t>
        </r>
      </text>
    </comment>
    <comment ref="E40" authorId="1" shapeId="0">
      <text>
        <r>
          <rPr>
            <sz val="11"/>
            <color theme="1"/>
            <rFont val="Calibri"/>
            <family val="2"/>
            <scheme val="minor"/>
          </rPr>
          <t>Seleccione un valor de la lista</t>
        </r>
      </text>
    </comment>
    <comment ref="F40" authorId="1" shapeId="0">
      <text>
        <r>
          <rPr>
            <sz val="11"/>
            <color theme="1"/>
            <rFont val="Calibri"/>
            <family val="2"/>
            <scheme val="minor"/>
          </rPr>
          <t>Introduzca el código SNIP</t>
        </r>
      </text>
    </comment>
    <comment ref="C41" authorId="1" shapeId="0">
      <text>
        <r>
          <rPr>
            <sz val="11"/>
            <color theme="1"/>
            <rFont val="Calibri"/>
            <family val="2"/>
            <scheme val="minor"/>
          </rPr>
          <t>Introduzca la fecha de inicio del proceso, en formato dd-mm-aaaa</t>
        </r>
      </text>
    </comment>
    <comment ref="F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text/>
    </comment>
    <comment ref="C43" authorId="1" shapeId="0">
      <text>
        <r>
          <rPr>
            <sz val="11"/>
            <color theme="1"/>
            <rFont val="Calibri"/>
            <family val="2"/>
            <scheme val="minor"/>
          </rPr>
          <t>Introduzca la fecha prevista de adjudicación, en formato dd-mm-aaaa</t>
        </r>
      </text>
    </comment>
    <comment ref="F43" authorId="2" shapeId="0">
      <text/>
    </comment>
    <comment ref="F44" authorId="1" shapeId="0">
      <text/>
    </comment>
    <comment ref="A46" authorId="1" shapeId="0">
      <text>
        <r>
          <rPr>
            <sz val="11"/>
            <color theme="1"/>
            <rFont val="Calibri"/>
            <family val="2"/>
            <scheme val="minor"/>
          </rPr>
          <t>Introduzca un codigo UNSPSC</t>
        </r>
      </text>
    </comment>
    <comment ref="B46" authorId="1" shapeId="0">
      <text>
        <r>
          <rPr>
            <sz val="11"/>
            <color theme="1"/>
            <rFont val="Calibri"/>
            <family val="2"/>
            <scheme val="minor"/>
          </rPr>
          <t>Descripción calculada automáticamente a partir de código del artículo</t>
        </r>
      </text>
    </comment>
    <comment ref="C46" authorId="1" shapeId="0">
      <text>
        <r>
          <rPr>
            <sz val="11"/>
            <color theme="1"/>
            <rFont val="Calibri"/>
            <family val="2"/>
            <scheme val="minor"/>
          </rPr>
          <t>Seleccione un valor de la lista</t>
        </r>
      </text>
    </comment>
    <comment ref="D46" authorId="1" shapeId="0">
      <text>
        <r>
          <rPr>
            <sz val="11"/>
            <color theme="1"/>
            <rFont val="Calibri"/>
            <family val="2"/>
            <scheme val="minor"/>
          </rPr>
          <t>Introduzca un número con dos decimales como máximo. Debe ser igual o mayor a la "Cantidad Real Consumida"</t>
        </r>
      </text>
    </comment>
    <comment ref="E46" authorId="1" shapeId="0">
      <text>
        <r>
          <rPr>
            <sz val="11"/>
            <color theme="1"/>
            <rFont val="Calibri"/>
            <family val="2"/>
            <scheme val="minor"/>
          </rPr>
          <t>Introduzca un número con dos decimales como máximo</t>
        </r>
      </text>
    </comment>
    <comment ref="F46" authorId="1" shapeId="0">
      <text>
        <r>
          <rPr>
            <sz val="11"/>
            <color theme="1"/>
            <rFont val="Calibri"/>
            <family val="2"/>
            <scheme val="minor"/>
          </rPr>
          <t>Monto calculado automáticamente por el sistema</t>
        </r>
      </text>
    </comment>
    <comment ref="A52" authorId="1" shapeId="0">
      <text>
        <r>
          <rPr>
            <sz val="11"/>
            <color theme="1"/>
            <rFont val="Calibri"/>
            <family val="2"/>
            <scheme val="minor"/>
          </rPr>
          <t>Introducir un texto con el nombre o referencia de la contratación</t>
        </r>
      </text>
    </comment>
    <comment ref="B52" authorId="1" shapeId="0">
      <text>
        <r>
          <rPr>
            <sz val="11"/>
            <color theme="1"/>
            <rFont val="Calibri"/>
            <family val="2"/>
            <scheme val="minor"/>
          </rPr>
          <t>Introduzca un texto con la finalidad de la contratación</t>
        </r>
      </text>
    </comment>
    <comment ref="C52" authorId="1" shapeId="0">
      <text>
        <r>
          <rPr>
            <sz val="11"/>
            <color theme="1"/>
            <rFont val="Calibri"/>
            <family val="2"/>
            <scheme val="minor"/>
          </rPr>
          <t>Seleccionar un valor del listado</t>
        </r>
      </text>
    </comment>
    <comment ref="D52" authorId="1" shapeId="0">
      <text>
        <r>
          <rPr>
            <sz val="11"/>
            <color theme="1"/>
            <rFont val="Calibri"/>
            <family val="2"/>
            <scheme val="minor"/>
          </rPr>
          <t>Seleccione el tipo de procedimiento</t>
        </r>
      </text>
    </comment>
    <comment ref="E52" authorId="1" shapeId="0">
      <text>
        <r>
          <rPr>
            <sz val="11"/>
            <color theme="1"/>
            <rFont val="Calibri"/>
            <family val="2"/>
            <scheme val="minor"/>
          </rPr>
          <t>Seleccione un valor de la lista</t>
        </r>
      </text>
    </comment>
    <comment ref="F52" authorId="1" shapeId="0">
      <text>
        <r>
          <rPr>
            <sz val="11"/>
            <color theme="1"/>
            <rFont val="Calibri"/>
            <family val="2"/>
            <scheme val="minor"/>
          </rPr>
          <t>Introduzca el código SNIP</t>
        </r>
      </text>
    </comment>
    <comment ref="C53" authorId="1" shapeId="0">
      <text>
        <r>
          <rPr>
            <sz val="11"/>
            <color theme="1"/>
            <rFont val="Calibri"/>
            <family val="2"/>
            <scheme val="minor"/>
          </rPr>
          <t>Introduzca la fecha de inicio del proceso, en formato dd-mm-aaaa</t>
        </r>
      </text>
    </comment>
    <comment ref="F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shapeId="0">
      <text/>
    </comment>
    <comment ref="C55" authorId="1" shapeId="0">
      <text>
        <r>
          <rPr>
            <sz val="11"/>
            <color theme="1"/>
            <rFont val="Calibri"/>
            <family val="2"/>
            <scheme val="minor"/>
          </rPr>
          <t>Introduzca la fecha prevista de adjudicación, en formato dd-mm-aaaa</t>
        </r>
      </text>
    </comment>
    <comment ref="F55" authorId="2" shapeId="0">
      <text/>
    </comment>
    <comment ref="F56" authorId="1" shapeId="0">
      <text/>
    </comment>
    <comment ref="A58" authorId="1" shapeId="0">
      <text>
        <r>
          <rPr>
            <sz val="11"/>
            <color theme="1"/>
            <rFont val="Calibri"/>
            <family val="2"/>
            <scheme val="minor"/>
          </rPr>
          <t>Introduzca un codigo UNSPSC</t>
        </r>
      </text>
    </comment>
    <comment ref="B58" authorId="1" shapeId="0">
      <text>
        <r>
          <rPr>
            <sz val="11"/>
            <color theme="1"/>
            <rFont val="Calibri"/>
            <family val="2"/>
            <scheme val="minor"/>
          </rPr>
          <t>Descripción calculada automáticamente a partir de código del artículo</t>
        </r>
      </text>
    </comment>
    <comment ref="C58" authorId="1" shapeId="0">
      <text>
        <r>
          <rPr>
            <sz val="11"/>
            <color theme="1"/>
            <rFont val="Calibri"/>
            <family val="2"/>
            <scheme val="minor"/>
          </rPr>
          <t>Seleccione un valor de la lista</t>
        </r>
      </text>
    </comment>
    <comment ref="D58" authorId="1" shapeId="0">
      <text>
        <r>
          <rPr>
            <sz val="11"/>
            <color theme="1"/>
            <rFont val="Calibri"/>
            <family val="2"/>
            <scheme val="minor"/>
          </rPr>
          <t>Introduzca un número con dos decimales como máximo. Debe ser igual o mayor a la "Cantidad Real Consumida"</t>
        </r>
      </text>
    </comment>
    <comment ref="E58" authorId="1" shapeId="0">
      <text>
        <r>
          <rPr>
            <sz val="11"/>
            <color theme="1"/>
            <rFont val="Calibri"/>
            <family val="2"/>
            <scheme val="minor"/>
          </rPr>
          <t>Introduzca un número con dos decimales como máximo</t>
        </r>
      </text>
    </comment>
    <comment ref="F58" authorId="1"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1" shapeId="0">
      <text>
        <r>
          <rPr>
            <sz val="11"/>
            <color theme="1"/>
            <rFont val="Calibri"/>
            <family val="2"/>
            <scheme val="minor"/>
          </rPr>
          <t>Seleccionar un valor del listado</t>
        </r>
      </text>
    </comment>
    <comment ref="D64" authorId="1" shapeId="0">
      <text>
        <r>
          <rPr>
            <sz val="11"/>
            <color theme="1"/>
            <rFont val="Calibri"/>
            <family val="2"/>
            <scheme val="minor"/>
          </rPr>
          <t>Seleccione el tipo de procedimiento</t>
        </r>
      </text>
    </comment>
    <comment ref="E64" authorId="1" shapeId="0">
      <text>
        <r>
          <rPr>
            <sz val="11"/>
            <color theme="1"/>
            <rFont val="Calibri"/>
            <family val="2"/>
            <scheme val="minor"/>
          </rPr>
          <t>Seleccione un valor de la lista</t>
        </r>
      </text>
    </comment>
    <comment ref="F64" authorId="1" shapeId="0">
      <text>
        <r>
          <rPr>
            <sz val="11"/>
            <color theme="1"/>
            <rFont val="Calibri"/>
            <family val="2"/>
            <scheme val="minor"/>
          </rPr>
          <t>Introduzca el código SNIP</t>
        </r>
      </text>
    </comment>
    <comment ref="C65" authorId="1" shapeId="0">
      <text>
        <r>
          <rPr>
            <sz val="11"/>
            <color theme="1"/>
            <rFont val="Calibri"/>
            <family val="2"/>
            <scheme val="minor"/>
          </rPr>
          <t>Introduzca la fecha de inicio del proceso, en formato dd-mm-aaaa</t>
        </r>
      </text>
    </comment>
    <comment ref="F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2" shapeId="0">
      <text/>
    </comment>
    <comment ref="C67" authorId="1" shapeId="0">
      <text>
        <r>
          <rPr>
            <sz val="11"/>
            <color theme="1"/>
            <rFont val="Calibri"/>
            <family val="2"/>
            <scheme val="minor"/>
          </rPr>
          <t>Introduzca la fecha prevista de adjudicación, en formato dd-mm-aaaa</t>
        </r>
      </text>
    </comment>
    <comment ref="F67" authorId="2" shapeId="0">
      <text/>
    </comment>
    <comment ref="F68" authorId="1" shapeId="0">
      <text/>
    </comment>
    <comment ref="A70" authorId="1" shapeId="0">
      <text>
        <r>
          <rPr>
            <sz val="11"/>
            <color theme="1"/>
            <rFont val="Calibri"/>
            <family val="2"/>
            <scheme val="minor"/>
          </rPr>
          <t>Introduzca un codigo UNSPSC</t>
        </r>
      </text>
    </comment>
    <comment ref="B70" authorId="1" shapeId="0">
      <text>
        <r>
          <rPr>
            <sz val="11"/>
            <color theme="1"/>
            <rFont val="Calibri"/>
            <family val="2"/>
            <scheme val="minor"/>
          </rPr>
          <t>Descripción calculada automáticamente a partir de código del artículo</t>
        </r>
      </text>
    </comment>
    <comment ref="C70" authorId="1" shapeId="0">
      <text>
        <r>
          <rPr>
            <sz val="11"/>
            <color theme="1"/>
            <rFont val="Calibri"/>
            <family val="2"/>
            <scheme val="minor"/>
          </rPr>
          <t>Seleccione un valor de la lista</t>
        </r>
      </text>
    </comment>
    <comment ref="D70" authorId="1" shapeId="0">
      <text>
        <r>
          <rPr>
            <sz val="11"/>
            <color theme="1"/>
            <rFont val="Calibri"/>
            <family val="2"/>
            <scheme val="minor"/>
          </rPr>
          <t>Introduzca un número con dos decimales como máximo. Debe ser igual o mayor a la "Cantidad Real Consumida"</t>
        </r>
      </text>
    </comment>
    <comment ref="E70" authorId="1" shapeId="0">
      <text>
        <r>
          <rPr>
            <sz val="11"/>
            <color theme="1"/>
            <rFont val="Calibri"/>
            <family val="2"/>
            <scheme val="minor"/>
          </rPr>
          <t>Introduzca un número con dos decimales como máximo</t>
        </r>
      </text>
    </comment>
    <comment ref="F70" authorId="1" shapeId="0">
      <text>
        <r>
          <rPr>
            <sz val="11"/>
            <color theme="1"/>
            <rFont val="Calibri"/>
            <family val="2"/>
            <scheme val="minor"/>
          </rPr>
          <t>Monto calculado automáticamente por el sistema</t>
        </r>
      </text>
    </comment>
    <comment ref="A75" authorId="1" shapeId="0">
      <text>
        <r>
          <rPr>
            <sz val="11"/>
            <color theme="1"/>
            <rFont val="Calibri"/>
            <family val="2"/>
            <scheme val="minor"/>
          </rPr>
          <t>Introducir un texto con el nombre o referencia de la contratación</t>
        </r>
      </text>
    </comment>
    <comment ref="B75" authorId="1" shapeId="0">
      <text>
        <r>
          <rPr>
            <sz val="11"/>
            <color theme="1"/>
            <rFont val="Calibri"/>
            <family val="2"/>
            <scheme val="minor"/>
          </rPr>
          <t>Introduzca un texto con la finalidad de la contratación</t>
        </r>
      </text>
    </comment>
    <comment ref="C75" authorId="1" shapeId="0">
      <text>
        <r>
          <rPr>
            <sz val="11"/>
            <color theme="1"/>
            <rFont val="Calibri"/>
            <family val="2"/>
            <scheme val="minor"/>
          </rPr>
          <t>Seleccionar un valor del listado</t>
        </r>
      </text>
    </comment>
    <comment ref="D75" authorId="1" shapeId="0">
      <text>
        <r>
          <rPr>
            <sz val="11"/>
            <color theme="1"/>
            <rFont val="Calibri"/>
            <family val="2"/>
            <scheme val="minor"/>
          </rPr>
          <t>Seleccione el tipo de procedimiento</t>
        </r>
      </text>
    </comment>
    <comment ref="E75" authorId="1" shapeId="0">
      <text>
        <r>
          <rPr>
            <sz val="11"/>
            <color theme="1"/>
            <rFont val="Calibri"/>
            <family val="2"/>
            <scheme val="minor"/>
          </rPr>
          <t>Seleccione un valor de la lista</t>
        </r>
      </text>
    </comment>
    <comment ref="F75" authorId="1" shapeId="0">
      <text>
        <r>
          <rPr>
            <sz val="11"/>
            <color theme="1"/>
            <rFont val="Calibri"/>
            <family val="2"/>
            <scheme val="minor"/>
          </rPr>
          <t>Introduzca el código SNIP</t>
        </r>
      </text>
    </comment>
    <comment ref="C76" authorId="1" shapeId="0">
      <text>
        <r>
          <rPr>
            <sz val="11"/>
            <color theme="1"/>
            <rFont val="Calibri"/>
            <family val="2"/>
            <scheme val="minor"/>
          </rPr>
          <t>Introduzca la fecha de inicio del proceso, en formato dd-mm-aaaa</t>
        </r>
      </text>
    </comment>
    <comment ref="F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2" shapeId="0">
      <text/>
    </comment>
    <comment ref="C78" authorId="1" shapeId="0">
      <text>
        <r>
          <rPr>
            <sz val="11"/>
            <color theme="1"/>
            <rFont val="Calibri"/>
            <family val="2"/>
            <scheme val="minor"/>
          </rPr>
          <t>Introduzca la fecha prevista de adjudicación, en formato dd-mm-aaaa</t>
        </r>
      </text>
    </comment>
    <comment ref="F78" authorId="2" shapeId="0">
      <text/>
    </comment>
    <comment ref="F79" authorId="1" shapeId="0">
      <text/>
    </comment>
    <comment ref="A81" authorId="1" shapeId="0">
      <text>
        <r>
          <rPr>
            <sz val="11"/>
            <color theme="1"/>
            <rFont val="Calibri"/>
            <family val="2"/>
            <scheme val="minor"/>
          </rPr>
          <t>Introduzca un codigo UNSPSC</t>
        </r>
      </text>
    </comment>
    <comment ref="B81" authorId="1" shapeId="0">
      <text>
        <r>
          <rPr>
            <sz val="11"/>
            <color theme="1"/>
            <rFont val="Calibri"/>
            <family val="2"/>
            <scheme val="minor"/>
          </rPr>
          <t>Descripción calculada automáticamente a partir de código del artículo</t>
        </r>
      </text>
    </comment>
    <comment ref="C81" authorId="1" shapeId="0">
      <text>
        <r>
          <rPr>
            <sz val="11"/>
            <color theme="1"/>
            <rFont val="Calibri"/>
            <family val="2"/>
            <scheme val="minor"/>
          </rPr>
          <t>Seleccione un valor de la lista</t>
        </r>
      </text>
    </comment>
    <comment ref="D81" authorId="1" shapeId="0">
      <text>
        <r>
          <rPr>
            <sz val="11"/>
            <color theme="1"/>
            <rFont val="Calibri"/>
            <family val="2"/>
            <scheme val="minor"/>
          </rPr>
          <t>Introduzca un número con dos decimales como máximo. Debe ser igual o mayor a la "Cantidad Real Consumida"</t>
        </r>
      </text>
    </comment>
    <comment ref="E81" authorId="1" shapeId="0">
      <text>
        <r>
          <rPr>
            <sz val="11"/>
            <color theme="1"/>
            <rFont val="Calibri"/>
            <family val="2"/>
            <scheme val="minor"/>
          </rPr>
          <t>Introduzca un número con dos decimales como máximo</t>
        </r>
      </text>
    </comment>
    <comment ref="F81" authorId="1" shapeId="0">
      <text>
        <r>
          <rPr>
            <sz val="11"/>
            <color theme="1"/>
            <rFont val="Calibri"/>
            <family val="2"/>
            <scheme val="minor"/>
          </rPr>
          <t>Monto calculado automáticamente por el sistema</t>
        </r>
      </text>
    </comment>
    <comment ref="A86" authorId="1" shapeId="0">
      <text>
        <r>
          <rPr>
            <sz val="11"/>
            <color theme="1"/>
            <rFont val="Calibri"/>
            <family val="2"/>
            <scheme val="minor"/>
          </rPr>
          <t>Introducir un texto con el nombre o referencia de la contratación</t>
        </r>
      </text>
    </comment>
    <comment ref="B86" authorId="1" shapeId="0">
      <text>
        <r>
          <rPr>
            <sz val="11"/>
            <color theme="1"/>
            <rFont val="Calibri"/>
            <family val="2"/>
            <scheme val="minor"/>
          </rPr>
          <t>Introduzca un texto con la finalidad de la contratación</t>
        </r>
      </text>
    </comment>
    <comment ref="C86" authorId="1" shapeId="0">
      <text>
        <r>
          <rPr>
            <sz val="11"/>
            <color theme="1"/>
            <rFont val="Calibri"/>
            <family val="2"/>
            <scheme val="minor"/>
          </rPr>
          <t>Seleccionar un valor del listado</t>
        </r>
      </text>
    </comment>
    <comment ref="D86" authorId="1" shapeId="0">
      <text>
        <r>
          <rPr>
            <sz val="11"/>
            <color theme="1"/>
            <rFont val="Calibri"/>
            <family val="2"/>
            <scheme val="minor"/>
          </rPr>
          <t>Seleccione el tipo de procedimiento</t>
        </r>
      </text>
    </comment>
    <comment ref="E86" authorId="1" shapeId="0">
      <text>
        <r>
          <rPr>
            <sz val="11"/>
            <color theme="1"/>
            <rFont val="Calibri"/>
            <family val="2"/>
            <scheme val="minor"/>
          </rPr>
          <t>Seleccione un valor de la lista</t>
        </r>
      </text>
    </comment>
    <comment ref="F86" authorId="1" shapeId="0">
      <text>
        <r>
          <rPr>
            <sz val="11"/>
            <color theme="1"/>
            <rFont val="Calibri"/>
            <family val="2"/>
            <scheme val="minor"/>
          </rPr>
          <t>Introduzca el código SNIP</t>
        </r>
      </text>
    </comment>
    <comment ref="C87" authorId="1" shapeId="0">
      <text>
        <r>
          <rPr>
            <sz val="11"/>
            <color theme="1"/>
            <rFont val="Calibri"/>
            <family val="2"/>
            <scheme val="minor"/>
          </rPr>
          <t>Introduzca la fecha de inicio del proceso, en formato dd-mm-aaaa</t>
        </r>
      </text>
    </comment>
    <comment ref="F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2" shapeId="0">
      <text/>
    </comment>
    <comment ref="C89" authorId="1" shapeId="0">
      <text>
        <r>
          <rPr>
            <sz val="11"/>
            <color theme="1"/>
            <rFont val="Calibri"/>
            <family val="2"/>
            <scheme val="minor"/>
          </rPr>
          <t>Introduzca la fecha prevista de adjudicación, en formato dd-mm-aaaa</t>
        </r>
      </text>
    </comment>
    <comment ref="F89" authorId="2" shapeId="0">
      <text/>
    </comment>
    <comment ref="F90" authorId="1" shapeId="0">
      <text/>
    </comment>
    <comment ref="A92" authorId="1" shapeId="0">
      <text>
        <r>
          <rPr>
            <sz val="11"/>
            <color theme="1"/>
            <rFont val="Calibri"/>
            <family val="2"/>
            <scheme val="minor"/>
          </rPr>
          <t>Introduzca un codigo UNSPSC</t>
        </r>
      </text>
    </comment>
    <comment ref="B92" authorId="1" shapeId="0">
      <text>
        <r>
          <rPr>
            <sz val="11"/>
            <color theme="1"/>
            <rFont val="Calibri"/>
            <family val="2"/>
            <scheme val="minor"/>
          </rPr>
          <t>Descripción calculada automáticamente a partir de código del artículo</t>
        </r>
      </text>
    </comment>
    <comment ref="C92" authorId="1" shapeId="0">
      <text>
        <r>
          <rPr>
            <sz val="11"/>
            <color theme="1"/>
            <rFont val="Calibri"/>
            <family val="2"/>
            <scheme val="minor"/>
          </rPr>
          <t>Seleccione un valor de la lista</t>
        </r>
      </text>
    </comment>
    <comment ref="D92" authorId="1" shapeId="0">
      <text>
        <r>
          <rPr>
            <sz val="11"/>
            <color theme="1"/>
            <rFont val="Calibri"/>
            <family val="2"/>
            <scheme val="minor"/>
          </rPr>
          <t>Introduzca un número con dos decimales como máximo. Debe ser igual o mayor a la "Cantidad Real Consumida"</t>
        </r>
      </text>
    </comment>
    <comment ref="E92" authorId="1" shapeId="0">
      <text>
        <r>
          <rPr>
            <sz val="11"/>
            <color theme="1"/>
            <rFont val="Calibri"/>
            <family val="2"/>
            <scheme val="minor"/>
          </rPr>
          <t>Introduzca un número con dos decimales como máximo</t>
        </r>
      </text>
    </comment>
    <comment ref="F92" authorId="1" shapeId="0">
      <text>
        <r>
          <rPr>
            <sz val="11"/>
            <color theme="1"/>
            <rFont val="Calibri"/>
            <family val="2"/>
            <scheme val="minor"/>
          </rPr>
          <t>Monto calculado automáticamente por el sistema</t>
        </r>
      </text>
    </comment>
    <comment ref="A97" authorId="1" shapeId="0">
      <text>
        <r>
          <rPr>
            <sz val="11"/>
            <color theme="1"/>
            <rFont val="Calibri"/>
            <family val="2"/>
            <scheme val="minor"/>
          </rPr>
          <t>Introducir un texto con el nombre o referencia de la contratación</t>
        </r>
      </text>
    </comment>
    <comment ref="B97" authorId="1" shapeId="0">
      <text>
        <r>
          <rPr>
            <sz val="11"/>
            <color theme="1"/>
            <rFont val="Calibri"/>
            <family val="2"/>
            <scheme val="minor"/>
          </rPr>
          <t>Introduzca un texto con la finalidad de la contratación</t>
        </r>
      </text>
    </comment>
    <comment ref="C97" authorId="1" shapeId="0">
      <text>
        <r>
          <rPr>
            <sz val="11"/>
            <color theme="1"/>
            <rFont val="Calibri"/>
            <family val="2"/>
            <scheme val="minor"/>
          </rPr>
          <t>Seleccionar un valor del listado</t>
        </r>
      </text>
    </comment>
    <comment ref="D97" authorId="1" shapeId="0">
      <text>
        <r>
          <rPr>
            <sz val="11"/>
            <color theme="1"/>
            <rFont val="Calibri"/>
            <family val="2"/>
            <scheme val="minor"/>
          </rPr>
          <t>Seleccione el tipo de procedimiento</t>
        </r>
      </text>
    </comment>
    <comment ref="E97" authorId="1" shapeId="0">
      <text>
        <r>
          <rPr>
            <sz val="11"/>
            <color theme="1"/>
            <rFont val="Calibri"/>
            <family val="2"/>
            <scheme val="minor"/>
          </rPr>
          <t>Seleccione un valor de la lista</t>
        </r>
      </text>
    </comment>
    <comment ref="F97" authorId="1" shapeId="0">
      <text>
        <r>
          <rPr>
            <sz val="11"/>
            <color theme="1"/>
            <rFont val="Calibri"/>
            <family val="2"/>
            <scheme val="minor"/>
          </rPr>
          <t>Introduzca el código SNIP</t>
        </r>
      </text>
    </comment>
    <comment ref="C98" authorId="1" shapeId="0">
      <text>
        <r>
          <rPr>
            <sz val="11"/>
            <color theme="1"/>
            <rFont val="Calibri"/>
            <family val="2"/>
            <scheme val="minor"/>
          </rPr>
          <t>Introduzca la fecha de inicio del proceso, en formato dd-mm-aaaa</t>
        </r>
      </text>
    </comment>
    <comment ref="F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2" shapeId="0">
      <text/>
    </comment>
    <comment ref="C100" authorId="1" shapeId="0">
      <text>
        <r>
          <rPr>
            <sz val="11"/>
            <color theme="1"/>
            <rFont val="Calibri"/>
            <family val="2"/>
            <scheme val="minor"/>
          </rPr>
          <t>Introduzca la fecha prevista de adjudicación, en formato dd-mm-aaaa</t>
        </r>
      </text>
    </comment>
    <comment ref="F100" authorId="2" shapeId="0">
      <text/>
    </comment>
    <comment ref="F101" authorId="1" shapeId="0">
      <text/>
    </comment>
    <comment ref="A103" authorId="1" shapeId="0">
      <text>
        <r>
          <rPr>
            <sz val="11"/>
            <color theme="1"/>
            <rFont val="Calibri"/>
            <family val="2"/>
            <scheme val="minor"/>
          </rPr>
          <t>Introduzca un codigo UNSPSC</t>
        </r>
      </text>
    </comment>
    <comment ref="B103" authorId="1" shapeId="0">
      <text>
        <r>
          <rPr>
            <sz val="11"/>
            <color theme="1"/>
            <rFont val="Calibri"/>
            <family val="2"/>
            <scheme val="minor"/>
          </rPr>
          <t>Descripción calculada automáticamente a partir de código del artículo</t>
        </r>
      </text>
    </comment>
    <comment ref="C103" authorId="1" shapeId="0">
      <text>
        <r>
          <rPr>
            <sz val="11"/>
            <color theme="1"/>
            <rFont val="Calibri"/>
            <family val="2"/>
            <scheme val="minor"/>
          </rPr>
          <t>Seleccione un valor de la lista</t>
        </r>
      </text>
    </comment>
    <comment ref="D103" authorId="1" shapeId="0">
      <text>
        <r>
          <rPr>
            <sz val="11"/>
            <color theme="1"/>
            <rFont val="Calibri"/>
            <family val="2"/>
            <scheme val="minor"/>
          </rPr>
          <t>Introduzca un número con dos decimales como máximo. Debe ser igual o mayor a la "Cantidad Real Consumida"</t>
        </r>
      </text>
    </comment>
    <comment ref="E103" authorId="1" shapeId="0">
      <text>
        <r>
          <rPr>
            <sz val="11"/>
            <color theme="1"/>
            <rFont val="Calibri"/>
            <family val="2"/>
            <scheme val="minor"/>
          </rPr>
          <t>Introduzca un número con dos decimales como máximo</t>
        </r>
      </text>
    </comment>
    <comment ref="F103" authorId="1" shapeId="0">
      <text>
        <r>
          <rPr>
            <sz val="11"/>
            <color theme="1"/>
            <rFont val="Calibri"/>
            <family val="2"/>
            <scheme val="minor"/>
          </rPr>
          <t>Monto calculado automáticamente por el sistema</t>
        </r>
      </text>
    </comment>
    <comment ref="A108" authorId="1" shapeId="0">
      <text>
        <r>
          <rPr>
            <sz val="11"/>
            <color theme="1"/>
            <rFont val="Calibri"/>
            <family val="2"/>
            <scheme val="minor"/>
          </rPr>
          <t>Introducir un texto con el nombre o referencia de la contratación</t>
        </r>
      </text>
    </comment>
    <comment ref="B108" authorId="1" shapeId="0">
      <text>
        <r>
          <rPr>
            <sz val="11"/>
            <color theme="1"/>
            <rFont val="Calibri"/>
            <family val="2"/>
            <scheme val="minor"/>
          </rPr>
          <t>Introduzca un texto con la finalidad de la contratación</t>
        </r>
      </text>
    </comment>
    <comment ref="C108" authorId="1" shapeId="0">
      <text>
        <r>
          <rPr>
            <sz val="11"/>
            <color theme="1"/>
            <rFont val="Calibri"/>
            <family val="2"/>
            <scheme val="minor"/>
          </rPr>
          <t>Seleccionar un valor del listado</t>
        </r>
      </text>
    </comment>
    <comment ref="D108" authorId="1" shapeId="0">
      <text>
        <r>
          <rPr>
            <sz val="11"/>
            <color theme="1"/>
            <rFont val="Calibri"/>
            <family val="2"/>
            <scheme val="minor"/>
          </rPr>
          <t>Seleccione el tipo de procedimiento</t>
        </r>
      </text>
    </comment>
    <comment ref="E108" authorId="1" shapeId="0">
      <text>
        <r>
          <rPr>
            <sz val="11"/>
            <color theme="1"/>
            <rFont val="Calibri"/>
            <family val="2"/>
            <scheme val="minor"/>
          </rPr>
          <t>Seleccione un valor de la lista</t>
        </r>
      </text>
    </comment>
    <comment ref="F108" authorId="1" shapeId="0">
      <text>
        <r>
          <rPr>
            <sz val="11"/>
            <color theme="1"/>
            <rFont val="Calibri"/>
            <family val="2"/>
            <scheme val="minor"/>
          </rPr>
          <t>Introduzca el código SNIP</t>
        </r>
      </text>
    </comment>
    <comment ref="C109" authorId="1" shapeId="0">
      <text>
        <r>
          <rPr>
            <sz val="11"/>
            <color theme="1"/>
            <rFont val="Calibri"/>
            <family val="2"/>
            <scheme val="minor"/>
          </rPr>
          <t>Introduzca la fecha de inicio del proceso, en formato dd-mm-aaaa</t>
        </r>
      </text>
    </comment>
    <comment ref="F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2" shapeId="0">
      <text/>
    </comment>
    <comment ref="C111" authorId="1" shapeId="0">
      <text>
        <r>
          <rPr>
            <sz val="11"/>
            <color theme="1"/>
            <rFont val="Calibri"/>
            <family val="2"/>
            <scheme val="minor"/>
          </rPr>
          <t>Introduzca la fecha prevista de adjudicación, en formato dd-mm-aaaa</t>
        </r>
      </text>
    </comment>
    <comment ref="F111" authorId="2" shapeId="0">
      <text/>
    </comment>
    <comment ref="F112" authorId="1" shapeId="0">
      <text/>
    </comment>
    <comment ref="A114" authorId="1" shapeId="0">
      <text>
        <r>
          <rPr>
            <sz val="11"/>
            <color theme="1"/>
            <rFont val="Calibri"/>
            <family val="2"/>
            <scheme val="minor"/>
          </rPr>
          <t>Introduzca un codigo UNSPSC</t>
        </r>
      </text>
    </comment>
    <comment ref="B114" authorId="1" shapeId="0">
      <text>
        <r>
          <rPr>
            <sz val="11"/>
            <color theme="1"/>
            <rFont val="Calibri"/>
            <family val="2"/>
            <scheme val="minor"/>
          </rPr>
          <t>Descripción calculada automáticamente a partir de código del artículo</t>
        </r>
      </text>
    </comment>
    <comment ref="C114" authorId="1" shapeId="0">
      <text>
        <r>
          <rPr>
            <sz val="11"/>
            <color theme="1"/>
            <rFont val="Calibri"/>
            <family val="2"/>
            <scheme val="minor"/>
          </rPr>
          <t>Seleccione un valor de la lista</t>
        </r>
      </text>
    </comment>
    <comment ref="D114" authorId="1" shapeId="0">
      <text>
        <r>
          <rPr>
            <sz val="11"/>
            <color theme="1"/>
            <rFont val="Calibri"/>
            <family val="2"/>
            <scheme val="minor"/>
          </rPr>
          <t>Introduzca un número con dos decimales como máximo. Debe ser igual o mayor a la "Cantidad Real Consumida"</t>
        </r>
      </text>
    </comment>
    <comment ref="E114" authorId="1" shapeId="0">
      <text>
        <r>
          <rPr>
            <sz val="11"/>
            <color theme="1"/>
            <rFont val="Calibri"/>
            <family val="2"/>
            <scheme val="minor"/>
          </rPr>
          <t>Introduzca un número con dos decimales como máximo</t>
        </r>
      </text>
    </comment>
    <comment ref="F114" authorId="1" shapeId="0">
      <text>
        <r>
          <rPr>
            <sz val="11"/>
            <color theme="1"/>
            <rFont val="Calibri"/>
            <family val="2"/>
            <scheme val="minor"/>
          </rPr>
          <t>Monto calculado automáticamente por el sistema</t>
        </r>
      </text>
    </comment>
    <comment ref="A119" authorId="1" shapeId="0">
      <text>
        <r>
          <rPr>
            <sz val="11"/>
            <color theme="1"/>
            <rFont val="Calibri"/>
            <family val="2"/>
            <scheme val="minor"/>
          </rPr>
          <t>Introducir un texto con el nombre o referencia de la contratación</t>
        </r>
      </text>
    </comment>
    <comment ref="B119" authorId="1" shapeId="0">
      <text>
        <r>
          <rPr>
            <sz val="11"/>
            <color theme="1"/>
            <rFont val="Calibri"/>
            <family val="2"/>
            <scheme val="minor"/>
          </rPr>
          <t>Introduzca un texto con la finalidad de la contratación</t>
        </r>
      </text>
    </comment>
    <comment ref="C119" authorId="1" shapeId="0">
      <text>
        <r>
          <rPr>
            <sz val="11"/>
            <color theme="1"/>
            <rFont val="Calibri"/>
            <family val="2"/>
            <scheme val="minor"/>
          </rPr>
          <t>Seleccionar un valor del listado</t>
        </r>
      </text>
    </comment>
    <comment ref="D119" authorId="1" shapeId="0">
      <text>
        <r>
          <rPr>
            <sz val="11"/>
            <color theme="1"/>
            <rFont val="Calibri"/>
            <family val="2"/>
            <scheme val="minor"/>
          </rPr>
          <t>Seleccione el tipo de procedimiento</t>
        </r>
      </text>
    </comment>
    <comment ref="E119" authorId="1" shapeId="0">
      <text>
        <r>
          <rPr>
            <sz val="11"/>
            <color theme="1"/>
            <rFont val="Calibri"/>
            <family val="2"/>
            <scheme val="minor"/>
          </rPr>
          <t>Seleccione un valor de la lista</t>
        </r>
      </text>
    </comment>
    <comment ref="F119" authorId="1" shapeId="0">
      <text>
        <r>
          <rPr>
            <sz val="11"/>
            <color theme="1"/>
            <rFont val="Calibri"/>
            <family val="2"/>
            <scheme val="minor"/>
          </rPr>
          <t>Introduzca el código SNIP</t>
        </r>
      </text>
    </comment>
    <comment ref="C120" authorId="1" shapeId="0">
      <text>
        <r>
          <rPr>
            <sz val="11"/>
            <color theme="1"/>
            <rFont val="Calibri"/>
            <family val="2"/>
            <scheme val="minor"/>
          </rPr>
          <t>Introduzca la fecha de inicio del proceso, en formato dd-mm-aaaa</t>
        </r>
      </text>
    </comment>
    <comment ref="F1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text/>
    </comment>
    <comment ref="C122" authorId="1" shapeId="0">
      <text>
        <r>
          <rPr>
            <sz val="11"/>
            <color theme="1"/>
            <rFont val="Calibri"/>
            <family val="2"/>
            <scheme val="minor"/>
          </rPr>
          <t>Introduzca la fecha prevista de adjudicación, en formato dd-mm-aaaa</t>
        </r>
      </text>
    </comment>
    <comment ref="F122" authorId="2" shapeId="0">
      <text/>
    </comment>
    <comment ref="F123" authorId="1" shapeId="0">
      <text/>
    </comment>
    <comment ref="A125" authorId="1" shapeId="0">
      <text>
        <r>
          <rPr>
            <sz val="11"/>
            <color theme="1"/>
            <rFont val="Calibri"/>
            <family val="2"/>
            <scheme val="minor"/>
          </rPr>
          <t>Introduzca un codigo UNSPSC</t>
        </r>
      </text>
    </comment>
    <comment ref="B125" authorId="1" shapeId="0">
      <text>
        <r>
          <rPr>
            <sz val="11"/>
            <color theme="1"/>
            <rFont val="Calibri"/>
            <family val="2"/>
            <scheme val="minor"/>
          </rPr>
          <t>Descripción calculada automáticamente a partir de código del artículo</t>
        </r>
      </text>
    </comment>
    <comment ref="C125" authorId="1" shapeId="0">
      <text>
        <r>
          <rPr>
            <sz val="11"/>
            <color theme="1"/>
            <rFont val="Calibri"/>
            <family val="2"/>
            <scheme val="minor"/>
          </rPr>
          <t>Seleccione un valor de la lista</t>
        </r>
      </text>
    </comment>
    <comment ref="D125" authorId="1" shapeId="0">
      <text>
        <r>
          <rPr>
            <sz val="11"/>
            <color theme="1"/>
            <rFont val="Calibri"/>
            <family val="2"/>
            <scheme val="minor"/>
          </rPr>
          <t>Introduzca un número con dos decimales como máximo. Debe ser igual o mayor a la "Cantidad Real Consumida"</t>
        </r>
      </text>
    </comment>
    <comment ref="E125" authorId="1" shapeId="0">
      <text>
        <r>
          <rPr>
            <sz val="11"/>
            <color theme="1"/>
            <rFont val="Calibri"/>
            <family val="2"/>
            <scheme val="minor"/>
          </rPr>
          <t>Introduzca un número con dos decimales como máximo</t>
        </r>
      </text>
    </comment>
    <comment ref="F125" authorId="1" shapeId="0">
      <text>
        <r>
          <rPr>
            <sz val="11"/>
            <color theme="1"/>
            <rFont val="Calibri"/>
            <family val="2"/>
            <scheme val="minor"/>
          </rPr>
          <t>Monto calculado automáticamente por el sistema</t>
        </r>
      </text>
    </comment>
    <comment ref="A130" authorId="1" shapeId="0">
      <text>
        <r>
          <rPr>
            <sz val="11"/>
            <color theme="1"/>
            <rFont val="Calibri"/>
            <family val="2"/>
            <scheme val="minor"/>
          </rPr>
          <t>Introducir un texto con el nombre o referencia de la contratación</t>
        </r>
      </text>
    </comment>
    <comment ref="B130" authorId="1" shapeId="0">
      <text>
        <r>
          <rPr>
            <sz val="11"/>
            <color theme="1"/>
            <rFont val="Calibri"/>
            <family val="2"/>
            <scheme val="minor"/>
          </rPr>
          <t>Introduzca un texto con la finalidad de la contratación</t>
        </r>
      </text>
    </comment>
    <comment ref="C130" authorId="1" shapeId="0">
      <text>
        <r>
          <rPr>
            <sz val="11"/>
            <color theme="1"/>
            <rFont val="Calibri"/>
            <family val="2"/>
            <scheme val="minor"/>
          </rPr>
          <t>Seleccionar un valor del listado</t>
        </r>
      </text>
    </comment>
    <comment ref="D130" authorId="1" shapeId="0">
      <text>
        <r>
          <rPr>
            <sz val="11"/>
            <color theme="1"/>
            <rFont val="Calibri"/>
            <family val="2"/>
            <scheme val="minor"/>
          </rPr>
          <t>Seleccione el tipo de procedimiento</t>
        </r>
      </text>
    </comment>
    <comment ref="E130" authorId="1" shapeId="0">
      <text>
        <r>
          <rPr>
            <sz val="11"/>
            <color theme="1"/>
            <rFont val="Calibri"/>
            <family val="2"/>
            <scheme val="minor"/>
          </rPr>
          <t>Seleccione un valor de la lista</t>
        </r>
      </text>
    </comment>
    <comment ref="F130" authorId="1" shapeId="0">
      <text>
        <r>
          <rPr>
            <sz val="11"/>
            <color theme="1"/>
            <rFont val="Calibri"/>
            <family val="2"/>
            <scheme val="minor"/>
          </rPr>
          <t>Introduzca el código SNIP</t>
        </r>
      </text>
    </comment>
    <comment ref="C131" authorId="1" shapeId="0">
      <text>
        <r>
          <rPr>
            <sz val="11"/>
            <color theme="1"/>
            <rFont val="Calibri"/>
            <family val="2"/>
            <scheme val="minor"/>
          </rPr>
          <t>Introduzca la fecha de inicio del proceso, en formato dd-mm-aaaa</t>
        </r>
      </text>
    </comment>
    <comment ref="F1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2" shapeId="0">
      <text/>
    </comment>
    <comment ref="C133" authorId="1" shapeId="0">
      <text>
        <r>
          <rPr>
            <sz val="11"/>
            <color theme="1"/>
            <rFont val="Calibri"/>
            <family val="2"/>
            <scheme val="minor"/>
          </rPr>
          <t>Introduzca la fecha prevista de adjudicación, en formato dd-mm-aaaa</t>
        </r>
      </text>
    </comment>
    <comment ref="F133" authorId="2" shapeId="0">
      <text/>
    </comment>
    <comment ref="F134" authorId="1" shapeId="0">
      <text/>
    </comment>
    <comment ref="A136" authorId="1" shapeId="0">
      <text>
        <r>
          <rPr>
            <sz val="11"/>
            <color theme="1"/>
            <rFont val="Calibri"/>
            <family val="2"/>
            <scheme val="minor"/>
          </rPr>
          <t>Introduzca un codigo UNSPSC</t>
        </r>
      </text>
    </comment>
    <comment ref="B136" authorId="1" shapeId="0">
      <text>
        <r>
          <rPr>
            <sz val="11"/>
            <color theme="1"/>
            <rFont val="Calibri"/>
            <family val="2"/>
            <scheme val="minor"/>
          </rPr>
          <t>Descripción calculada automáticamente a partir de código del artículo</t>
        </r>
      </text>
    </comment>
    <comment ref="C136" authorId="1" shapeId="0">
      <text>
        <r>
          <rPr>
            <sz val="11"/>
            <color theme="1"/>
            <rFont val="Calibri"/>
            <family val="2"/>
            <scheme val="minor"/>
          </rPr>
          <t>Seleccione un valor de la lista</t>
        </r>
      </text>
    </comment>
    <comment ref="D136" authorId="1" shapeId="0">
      <text>
        <r>
          <rPr>
            <sz val="11"/>
            <color theme="1"/>
            <rFont val="Calibri"/>
            <family val="2"/>
            <scheme val="minor"/>
          </rPr>
          <t>Introduzca un número con dos decimales como máximo. Debe ser igual o mayor a la "Cantidad Real Consumida"</t>
        </r>
      </text>
    </comment>
    <comment ref="E136" authorId="1" shapeId="0">
      <text>
        <r>
          <rPr>
            <sz val="11"/>
            <color theme="1"/>
            <rFont val="Calibri"/>
            <family val="2"/>
            <scheme val="minor"/>
          </rPr>
          <t>Introduzca un número con dos decimales como máximo</t>
        </r>
      </text>
    </comment>
    <comment ref="F136" authorId="1" shapeId="0">
      <text>
        <r>
          <rPr>
            <sz val="11"/>
            <color theme="1"/>
            <rFont val="Calibri"/>
            <family val="2"/>
            <scheme val="minor"/>
          </rPr>
          <t>Monto calculado automáticamente por el sistema</t>
        </r>
      </text>
    </comment>
    <comment ref="A141" authorId="1" shapeId="0">
      <text>
        <r>
          <rPr>
            <sz val="11"/>
            <color theme="1"/>
            <rFont val="Calibri"/>
            <family val="2"/>
            <scheme val="minor"/>
          </rPr>
          <t>Introducir un texto con el nombre o referencia de la contratación</t>
        </r>
      </text>
    </comment>
    <comment ref="B141" authorId="1" shapeId="0">
      <text>
        <r>
          <rPr>
            <sz val="11"/>
            <color theme="1"/>
            <rFont val="Calibri"/>
            <family val="2"/>
            <scheme val="minor"/>
          </rPr>
          <t>Introduzca un texto con la finalidad de la contratación</t>
        </r>
      </text>
    </comment>
    <comment ref="C141" authorId="1" shapeId="0">
      <text>
        <r>
          <rPr>
            <sz val="11"/>
            <color theme="1"/>
            <rFont val="Calibri"/>
            <family val="2"/>
            <scheme val="minor"/>
          </rPr>
          <t>Seleccionar un valor del listado</t>
        </r>
      </text>
    </comment>
    <comment ref="D141" authorId="1" shapeId="0">
      <text>
        <r>
          <rPr>
            <sz val="11"/>
            <color theme="1"/>
            <rFont val="Calibri"/>
            <family val="2"/>
            <scheme val="minor"/>
          </rPr>
          <t>Seleccione el tipo de procedimiento</t>
        </r>
      </text>
    </comment>
    <comment ref="E141" authorId="1" shapeId="0">
      <text>
        <r>
          <rPr>
            <sz val="11"/>
            <color theme="1"/>
            <rFont val="Calibri"/>
            <family val="2"/>
            <scheme val="minor"/>
          </rPr>
          <t>Seleccione un valor de la lista</t>
        </r>
      </text>
    </comment>
    <comment ref="F141" authorId="1" shapeId="0">
      <text>
        <r>
          <rPr>
            <sz val="11"/>
            <color theme="1"/>
            <rFont val="Calibri"/>
            <family val="2"/>
            <scheme val="minor"/>
          </rPr>
          <t>Introduzca el código SNIP</t>
        </r>
      </text>
    </comment>
    <comment ref="C142" authorId="1" shapeId="0">
      <text>
        <r>
          <rPr>
            <sz val="11"/>
            <color theme="1"/>
            <rFont val="Calibri"/>
            <family val="2"/>
            <scheme val="minor"/>
          </rPr>
          <t>Introduzca la fecha de inicio del proceso, en formato dd-mm-aaaa</t>
        </r>
      </text>
    </comment>
    <comment ref="F1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2" shapeId="0">
      <text/>
    </comment>
    <comment ref="C144" authorId="1" shapeId="0">
      <text>
        <r>
          <rPr>
            <sz val="11"/>
            <color theme="1"/>
            <rFont val="Calibri"/>
            <family val="2"/>
            <scheme val="minor"/>
          </rPr>
          <t>Introduzca la fecha prevista de adjudicación, en formato dd-mm-aaaa</t>
        </r>
      </text>
    </comment>
    <comment ref="F144" authorId="2" shapeId="0">
      <text/>
    </comment>
    <comment ref="F145" authorId="1" shapeId="0">
      <text/>
    </comment>
    <comment ref="A147" authorId="1" shapeId="0">
      <text>
        <r>
          <rPr>
            <sz val="11"/>
            <color theme="1"/>
            <rFont val="Calibri"/>
            <family val="2"/>
            <scheme val="minor"/>
          </rPr>
          <t>Introduzca un codigo UNSPSC</t>
        </r>
      </text>
    </comment>
    <comment ref="B147" authorId="1" shapeId="0">
      <text>
        <r>
          <rPr>
            <sz val="11"/>
            <color theme="1"/>
            <rFont val="Calibri"/>
            <family val="2"/>
            <scheme val="minor"/>
          </rPr>
          <t>Descripción calculada automáticamente a partir de código del artículo</t>
        </r>
      </text>
    </comment>
    <comment ref="C147" authorId="1" shapeId="0">
      <text>
        <r>
          <rPr>
            <sz val="11"/>
            <color theme="1"/>
            <rFont val="Calibri"/>
            <family val="2"/>
            <scheme val="minor"/>
          </rPr>
          <t>Seleccione un valor de la lista</t>
        </r>
      </text>
    </comment>
    <comment ref="D147" authorId="1" shapeId="0">
      <text>
        <r>
          <rPr>
            <sz val="11"/>
            <color theme="1"/>
            <rFont val="Calibri"/>
            <family val="2"/>
            <scheme val="minor"/>
          </rPr>
          <t>Introduzca un número con dos decimales como máximo. Debe ser igual o mayor a la "Cantidad Real Consumida"</t>
        </r>
      </text>
    </comment>
    <comment ref="E147" authorId="1" shapeId="0">
      <text>
        <r>
          <rPr>
            <sz val="11"/>
            <color theme="1"/>
            <rFont val="Calibri"/>
            <family val="2"/>
            <scheme val="minor"/>
          </rPr>
          <t>Introduzca un número con dos decimales como máximo</t>
        </r>
      </text>
    </comment>
    <comment ref="F147" authorId="1" shapeId="0">
      <text>
        <r>
          <rPr>
            <sz val="11"/>
            <color theme="1"/>
            <rFont val="Calibri"/>
            <family val="2"/>
            <scheme val="minor"/>
          </rPr>
          <t>Monto calculado automáticamente por el sistema</t>
        </r>
      </text>
    </comment>
    <comment ref="A153" authorId="1" shapeId="0">
      <text>
        <r>
          <rPr>
            <sz val="11"/>
            <color theme="1"/>
            <rFont val="Calibri"/>
            <family val="2"/>
            <scheme val="minor"/>
          </rPr>
          <t>Introducir un texto con el nombre o referencia de la contratación</t>
        </r>
      </text>
    </comment>
    <comment ref="B153" authorId="1" shapeId="0">
      <text>
        <r>
          <rPr>
            <sz val="11"/>
            <color theme="1"/>
            <rFont val="Calibri"/>
            <family val="2"/>
            <scheme val="minor"/>
          </rPr>
          <t>Introduzca un texto con la finalidad de la contratación</t>
        </r>
      </text>
    </comment>
    <comment ref="C153" authorId="1" shapeId="0">
      <text>
        <r>
          <rPr>
            <sz val="11"/>
            <color theme="1"/>
            <rFont val="Calibri"/>
            <family val="2"/>
            <scheme val="minor"/>
          </rPr>
          <t>Seleccionar un valor del listado</t>
        </r>
      </text>
    </comment>
    <comment ref="D153" authorId="1" shapeId="0">
      <text>
        <r>
          <rPr>
            <sz val="11"/>
            <color theme="1"/>
            <rFont val="Calibri"/>
            <family val="2"/>
            <scheme val="minor"/>
          </rPr>
          <t>Seleccione el tipo de procedimiento</t>
        </r>
      </text>
    </comment>
    <comment ref="E153" authorId="1" shapeId="0">
      <text>
        <r>
          <rPr>
            <sz val="11"/>
            <color theme="1"/>
            <rFont val="Calibri"/>
            <family val="2"/>
            <scheme val="minor"/>
          </rPr>
          <t>Seleccione un valor de la lista</t>
        </r>
      </text>
    </comment>
    <comment ref="F153" authorId="1" shapeId="0">
      <text>
        <r>
          <rPr>
            <sz val="11"/>
            <color theme="1"/>
            <rFont val="Calibri"/>
            <family val="2"/>
            <scheme val="minor"/>
          </rPr>
          <t>Introduzca el código SNIP</t>
        </r>
      </text>
    </comment>
    <comment ref="C154" authorId="1" shapeId="0">
      <text>
        <r>
          <rPr>
            <sz val="11"/>
            <color theme="1"/>
            <rFont val="Calibri"/>
            <family val="2"/>
            <scheme val="minor"/>
          </rPr>
          <t>Introduzca la fecha de inicio del proceso, en formato dd-mm-aaaa</t>
        </r>
      </text>
    </comment>
    <comment ref="F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text/>
    </comment>
    <comment ref="C156" authorId="1" shapeId="0">
      <text>
        <r>
          <rPr>
            <sz val="11"/>
            <color theme="1"/>
            <rFont val="Calibri"/>
            <family val="2"/>
            <scheme val="minor"/>
          </rPr>
          <t>Introduzca la fecha prevista de adjudicación, en formato dd-mm-aaaa</t>
        </r>
      </text>
    </comment>
    <comment ref="F156" authorId="2" shapeId="0">
      <text/>
    </comment>
    <comment ref="F157" authorId="1" shapeId="0">
      <text/>
    </comment>
    <comment ref="A159" authorId="1" shapeId="0">
      <text>
        <r>
          <rPr>
            <sz val="11"/>
            <color theme="1"/>
            <rFont val="Calibri"/>
            <family val="2"/>
            <scheme val="minor"/>
          </rPr>
          <t>Introduzca un codigo UNSPSC</t>
        </r>
      </text>
    </comment>
    <comment ref="B159" authorId="1" shapeId="0">
      <text>
        <r>
          <rPr>
            <sz val="11"/>
            <color theme="1"/>
            <rFont val="Calibri"/>
            <family val="2"/>
            <scheme val="minor"/>
          </rPr>
          <t>Descripción calculada automáticamente a partir de código del artículo</t>
        </r>
      </text>
    </comment>
    <comment ref="C159" authorId="1" shapeId="0">
      <text>
        <r>
          <rPr>
            <sz val="11"/>
            <color theme="1"/>
            <rFont val="Calibri"/>
            <family val="2"/>
            <scheme val="minor"/>
          </rPr>
          <t>Seleccione un valor de la lista</t>
        </r>
      </text>
    </comment>
    <comment ref="D159" authorId="1" shapeId="0">
      <text>
        <r>
          <rPr>
            <sz val="11"/>
            <color theme="1"/>
            <rFont val="Calibri"/>
            <family val="2"/>
            <scheme val="minor"/>
          </rPr>
          <t>Introduzca un número con dos decimales como máximo. Debe ser igual o mayor a la "Cantidad Real Consumida"</t>
        </r>
      </text>
    </comment>
    <comment ref="E159" authorId="1" shapeId="0">
      <text>
        <r>
          <rPr>
            <sz val="11"/>
            <color theme="1"/>
            <rFont val="Calibri"/>
            <family val="2"/>
            <scheme val="minor"/>
          </rPr>
          <t>Introduzca un número con dos decimales como máximo</t>
        </r>
      </text>
    </comment>
    <comment ref="F159" authorId="1" shapeId="0">
      <text>
        <r>
          <rPr>
            <sz val="11"/>
            <color theme="1"/>
            <rFont val="Calibri"/>
            <family val="2"/>
            <scheme val="minor"/>
          </rPr>
          <t>Monto calculado automáticamente por el sistema</t>
        </r>
      </text>
    </comment>
    <comment ref="A164" authorId="1" shapeId="0">
      <text>
        <r>
          <rPr>
            <sz val="11"/>
            <color theme="1"/>
            <rFont val="Calibri"/>
            <family val="2"/>
            <scheme val="minor"/>
          </rPr>
          <t>Introducir un texto con el nombre o referencia de la contratación</t>
        </r>
      </text>
    </comment>
    <comment ref="B164" authorId="1" shapeId="0">
      <text>
        <r>
          <rPr>
            <sz val="11"/>
            <color theme="1"/>
            <rFont val="Calibri"/>
            <family val="2"/>
            <scheme val="minor"/>
          </rPr>
          <t>Introduzca un texto con la finalidad de la contratación</t>
        </r>
      </text>
    </comment>
    <comment ref="C164" authorId="1" shapeId="0">
      <text>
        <r>
          <rPr>
            <sz val="11"/>
            <color theme="1"/>
            <rFont val="Calibri"/>
            <family val="2"/>
            <scheme val="minor"/>
          </rPr>
          <t>Seleccionar un valor del listado</t>
        </r>
      </text>
    </comment>
    <comment ref="D164" authorId="1" shapeId="0">
      <text>
        <r>
          <rPr>
            <sz val="11"/>
            <color theme="1"/>
            <rFont val="Calibri"/>
            <family val="2"/>
            <scheme val="minor"/>
          </rPr>
          <t>Seleccione el tipo de procedimiento</t>
        </r>
      </text>
    </comment>
    <comment ref="E164" authorId="1" shapeId="0">
      <text>
        <r>
          <rPr>
            <sz val="11"/>
            <color theme="1"/>
            <rFont val="Calibri"/>
            <family val="2"/>
            <scheme val="minor"/>
          </rPr>
          <t>Seleccione un valor de la lista</t>
        </r>
      </text>
    </comment>
    <comment ref="F164" authorId="1" shapeId="0">
      <text>
        <r>
          <rPr>
            <sz val="11"/>
            <color theme="1"/>
            <rFont val="Calibri"/>
            <family val="2"/>
            <scheme val="minor"/>
          </rPr>
          <t>Introduzca el código SNIP</t>
        </r>
      </text>
    </comment>
    <comment ref="C165" authorId="1" shapeId="0">
      <text>
        <r>
          <rPr>
            <sz val="11"/>
            <color theme="1"/>
            <rFont val="Calibri"/>
            <family val="2"/>
            <scheme val="minor"/>
          </rPr>
          <t>Introduzca la fecha de inicio del proceso, en formato dd-mm-aaaa</t>
        </r>
      </text>
    </comment>
    <comment ref="F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2" shapeId="0">
      <text/>
    </comment>
    <comment ref="C167" authorId="1" shapeId="0">
      <text>
        <r>
          <rPr>
            <sz val="11"/>
            <color theme="1"/>
            <rFont val="Calibri"/>
            <family val="2"/>
            <scheme val="minor"/>
          </rPr>
          <t>Introduzca la fecha prevista de adjudicación, en formato dd-mm-aaaa</t>
        </r>
      </text>
    </comment>
    <comment ref="F167" authorId="2" shapeId="0">
      <text/>
    </comment>
    <comment ref="F168" authorId="1" shapeId="0">
      <text/>
    </comment>
    <comment ref="A170" authorId="1" shapeId="0">
      <text>
        <r>
          <rPr>
            <sz val="11"/>
            <color theme="1"/>
            <rFont val="Calibri"/>
            <family val="2"/>
            <scheme val="minor"/>
          </rPr>
          <t>Introduzca un codigo UNSPSC</t>
        </r>
      </text>
    </comment>
    <comment ref="B170" authorId="1" shapeId="0">
      <text>
        <r>
          <rPr>
            <sz val="11"/>
            <color theme="1"/>
            <rFont val="Calibri"/>
            <family val="2"/>
            <scheme val="minor"/>
          </rPr>
          <t>Descripción calculada automáticamente a partir de código del artículo</t>
        </r>
      </text>
    </comment>
    <comment ref="C170" authorId="1" shapeId="0">
      <text>
        <r>
          <rPr>
            <sz val="11"/>
            <color theme="1"/>
            <rFont val="Calibri"/>
            <family val="2"/>
            <scheme val="minor"/>
          </rPr>
          <t>Seleccione un valor de la lista</t>
        </r>
      </text>
    </comment>
    <comment ref="D170" authorId="1" shapeId="0">
      <text>
        <r>
          <rPr>
            <sz val="11"/>
            <color theme="1"/>
            <rFont val="Calibri"/>
            <family val="2"/>
            <scheme val="minor"/>
          </rPr>
          <t>Introduzca un número con dos decimales como máximo. Debe ser igual o mayor a la "Cantidad Real Consumida"</t>
        </r>
      </text>
    </comment>
    <comment ref="E170" authorId="1" shapeId="0">
      <text>
        <r>
          <rPr>
            <sz val="11"/>
            <color theme="1"/>
            <rFont val="Calibri"/>
            <family val="2"/>
            <scheme val="minor"/>
          </rPr>
          <t>Introduzca un número con dos decimales como máximo</t>
        </r>
      </text>
    </comment>
    <comment ref="F170" authorId="1" shapeId="0">
      <text>
        <r>
          <rPr>
            <sz val="11"/>
            <color theme="1"/>
            <rFont val="Calibri"/>
            <family val="2"/>
            <scheme val="minor"/>
          </rPr>
          <t>Monto calculado automáticamente por el sistema</t>
        </r>
      </text>
    </comment>
    <comment ref="A175" authorId="1" shapeId="0">
      <text>
        <r>
          <rPr>
            <sz val="11"/>
            <color theme="1"/>
            <rFont val="Calibri"/>
            <family val="2"/>
            <scheme val="minor"/>
          </rPr>
          <t>Introducir un texto con el nombre o referencia de la contratación</t>
        </r>
      </text>
    </comment>
    <comment ref="B175" authorId="1" shapeId="0">
      <text>
        <r>
          <rPr>
            <sz val="11"/>
            <color theme="1"/>
            <rFont val="Calibri"/>
            <family val="2"/>
            <scheme val="minor"/>
          </rPr>
          <t>Introduzca un texto con la finalidad de la contratación</t>
        </r>
      </text>
    </comment>
    <comment ref="C175" authorId="1" shapeId="0">
      <text>
        <r>
          <rPr>
            <sz val="11"/>
            <color theme="1"/>
            <rFont val="Calibri"/>
            <family val="2"/>
            <scheme val="minor"/>
          </rPr>
          <t>Seleccionar un valor del listado</t>
        </r>
      </text>
    </comment>
    <comment ref="D175" authorId="1" shapeId="0">
      <text>
        <r>
          <rPr>
            <sz val="11"/>
            <color theme="1"/>
            <rFont val="Calibri"/>
            <family val="2"/>
            <scheme val="minor"/>
          </rPr>
          <t>Seleccione el tipo de procedimiento</t>
        </r>
      </text>
    </comment>
    <comment ref="E175" authorId="1" shapeId="0">
      <text>
        <r>
          <rPr>
            <sz val="11"/>
            <color theme="1"/>
            <rFont val="Calibri"/>
            <family val="2"/>
            <scheme val="minor"/>
          </rPr>
          <t>Seleccione un valor de la lista</t>
        </r>
      </text>
    </comment>
    <comment ref="F175" authorId="1" shapeId="0">
      <text>
        <r>
          <rPr>
            <sz val="11"/>
            <color theme="1"/>
            <rFont val="Calibri"/>
            <family val="2"/>
            <scheme val="minor"/>
          </rPr>
          <t>Introduzca el código SNIP</t>
        </r>
      </text>
    </comment>
    <comment ref="C176" authorId="1" shapeId="0">
      <text>
        <r>
          <rPr>
            <sz val="11"/>
            <color theme="1"/>
            <rFont val="Calibri"/>
            <family val="2"/>
            <scheme val="minor"/>
          </rPr>
          <t>Introduzca la fecha de inicio del proceso, en formato dd-mm-aaaa</t>
        </r>
      </text>
    </comment>
    <comment ref="F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2" shapeId="0">
      <text/>
    </comment>
    <comment ref="C178" authorId="1" shapeId="0">
      <text>
        <r>
          <rPr>
            <sz val="11"/>
            <color theme="1"/>
            <rFont val="Calibri"/>
            <family val="2"/>
            <scheme val="minor"/>
          </rPr>
          <t>Introduzca la fecha prevista de adjudicación, en formato dd-mm-aaaa</t>
        </r>
      </text>
    </comment>
    <comment ref="F178" authorId="2" shapeId="0">
      <text/>
    </comment>
    <comment ref="F179" authorId="1" shapeId="0">
      <text/>
    </comment>
    <comment ref="A181" authorId="1" shapeId="0">
      <text>
        <r>
          <rPr>
            <sz val="11"/>
            <color theme="1"/>
            <rFont val="Calibri"/>
            <family val="2"/>
            <scheme val="minor"/>
          </rPr>
          <t>Introduzca un codigo UNSPSC</t>
        </r>
      </text>
    </comment>
    <comment ref="B181" authorId="1" shapeId="0">
      <text>
        <r>
          <rPr>
            <sz val="11"/>
            <color theme="1"/>
            <rFont val="Calibri"/>
            <family val="2"/>
            <scheme val="minor"/>
          </rPr>
          <t>Descripción calculada automáticamente a partir de código del artículo</t>
        </r>
      </text>
    </comment>
    <comment ref="C181" authorId="1" shapeId="0">
      <text>
        <r>
          <rPr>
            <sz val="11"/>
            <color theme="1"/>
            <rFont val="Calibri"/>
            <family val="2"/>
            <scheme val="minor"/>
          </rPr>
          <t>Seleccione un valor de la lista</t>
        </r>
      </text>
    </comment>
    <comment ref="D181" authorId="1" shapeId="0">
      <text>
        <r>
          <rPr>
            <sz val="11"/>
            <color theme="1"/>
            <rFont val="Calibri"/>
            <family val="2"/>
            <scheme val="minor"/>
          </rPr>
          <t>Introduzca un número con dos decimales como máximo. Debe ser igual o mayor a la "Cantidad Real Consumida"</t>
        </r>
      </text>
    </comment>
    <comment ref="E181" authorId="1" shapeId="0">
      <text>
        <r>
          <rPr>
            <sz val="11"/>
            <color theme="1"/>
            <rFont val="Calibri"/>
            <family val="2"/>
            <scheme val="minor"/>
          </rPr>
          <t>Introduzca un número con dos decimales como máximo</t>
        </r>
      </text>
    </comment>
    <comment ref="F181" authorId="1"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1" shapeId="0">
      <text>
        <r>
          <rPr>
            <sz val="11"/>
            <color theme="1"/>
            <rFont val="Calibri"/>
            <family val="2"/>
            <scheme val="minor"/>
          </rPr>
          <t>Seleccionar un valor del listado</t>
        </r>
      </text>
    </comment>
    <comment ref="D186" authorId="1" shapeId="0">
      <text>
        <r>
          <rPr>
            <sz val="11"/>
            <color theme="1"/>
            <rFont val="Calibri"/>
            <family val="2"/>
            <scheme val="minor"/>
          </rPr>
          <t>Seleccione el tipo de procedimiento</t>
        </r>
      </text>
    </comment>
    <comment ref="E186" authorId="1" shapeId="0">
      <text>
        <r>
          <rPr>
            <sz val="11"/>
            <color theme="1"/>
            <rFont val="Calibri"/>
            <family val="2"/>
            <scheme val="minor"/>
          </rPr>
          <t>Seleccione un valor de la lista</t>
        </r>
      </text>
    </comment>
    <comment ref="F186" authorId="1" shapeId="0">
      <text>
        <r>
          <rPr>
            <sz val="11"/>
            <color theme="1"/>
            <rFont val="Calibri"/>
            <family val="2"/>
            <scheme val="minor"/>
          </rPr>
          <t>Introduzca el código SNIP</t>
        </r>
      </text>
    </comment>
    <comment ref="C187" authorId="1" shapeId="0">
      <text>
        <r>
          <rPr>
            <sz val="11"/>
            <color theme="1"/>
            <rFont val="Calibri"/>
            <family val="2"/>
            <scheme val="minor"/>
          </rPr>
          <t>Introduzca la fecha de inicio del proceso, en formato dd-mm-aaaa</t>
        </r>
      </text>
    </comment>
    <comment ref="F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2" shapeId="0">
      <text/>
    </comment>
    <comment ref="C189" authorId="1" shapeId="0">
      <text>
        <r>
          <rPr>
            <sz val="11"/>
            <color theme="1"/>
            <rFont val="Calibri"/>
            <family val="2"/>
            <scheme val="minor"/>
          </rPr>
          <t>Introduzca la fecha prevista de adjudicación, en formato dd-mm-aaaa</t>
        </r>
      </text>
    </comment>
    <comment ref="F189" authorId="2" shapeId="0">
      <text/>
    </comment>
    <comment ref="F190" authorId="1" shapeId="0">
      <text/>
    </comment>
    <comment ref="A192" authorId="1" shapeId="0">
      <text>
        <r>
          <rPr>
            <sz val="11"/>
            <color theme="1"/>
            <rFont val="Calibri"/>
            <family val="2"/>
            <scheme val="minor"/>
          </rPr>
          <t>Introduzca un codigo UNSPSC</t>
        </r>
      </text>
    </comment>
    <comment ref="B192" authorId="1" shapeId="0">
      <text>
        <r>
          <rPr>
            <sz val="11"/>
            <color theme="1"/>
            <rFont val="Calibri"/>
            <family val="2"/>
            <scheme val="minor"/>
          </rPr>
          <t>Descripción calculada automáticamente a partir de código del artículo</t>
        </r>
      </text>
    </comment>
    <comment ref="C192" authorId="1" shapeId="0">
      <text>
        <r>
          <rPr>
            <sz val="11"/>
            <color theme="1"/>
            <rFont val="Calibri"/>
            <family val="2"/>
            <scheme val="minor"/>
          </rPr>
          <t>Seleccione un valor de la lista</t>
        </r>
      </text>
    </comment>
    <comment ref="D192" authorId="1" shapeId="0">
      <text>
        <r>
          <rPr>
            <sz val="11"/>
            <color theme="1"/>
            <rFont val="Calibri"/>
            <family val="2"/>
            <scheme val="minor"/>
          </rPr>
          <t>Introduzca un número con dos decimales como máximo. Debe ser igual o mayor a la "Cantidad Real Consumida"</t>
        </r>
      </text>
    </comment>
    <comment ref="E192" authorId="1" shapeId="0">
      <text>
        <r>
          <rPr>
            <sz val="11"/>
            <color theme="1"/>
            <rFont val="Calibri"/>
            <family val="2"/>
            <scheme val="minor"/>
          </rPr>
          <t>Introduzca un número con dos decimales como máximo</t>
        </r>
      </text>
    </comment>
    <comment ref="F192" authorId="1" shapeId="0">
      <text>
        <r>
          <rPr>
            <sz val="11"/>
            <color theme="1"/>
            <rFont val="Calibri"/>
            <family val="2"/>
            <scheme val="minor"/>
          </rPr>
          <t>Monto calculado automáticamente por el sistema</t>
        </r>
      </text>
    </comment>
    <comment ref="A197" authorId="1" shapeId="0">
      <text>
        <r>
          <rPr>
            <sz val="11"/>
            <color theme="1"/>
            <rFont val="Calibri"/>
            <family val="2"/>
            <scheme val="minor"/>
          </rPr>
          <t>Introducir un texto con el nombre o referencia de la contratación</t>
        </r>
      </text>
    </comment>
    <comment ref="B197" authorId="1" shapeId="0">
      <text>
        <r>
          <rPr>
            <sz val="11"/>
            <color theme="1"/>
            <rFont val="Calibri"/>
            <family val="2"/>
            <scheme val="minor"/>
          </rPr>
          <t>Introduzca un texto con la finalidad de la contratación</t>
        </r>
      </text>
    </comment>
    <comment ref="C197" authorId="1" shapeId="0">
      <text>
        <r>
          <rPr>
            <sz val="11"/>
            <color theme="1"/>
            <rFont val="Calibri"/>
            <family val="2"/>
            <scheme val="minor"/>
          </rPr>
          <t>Seleccionar un valor del listado</t>
        </r>
      </text>
    </comment>
    <comment ref="D197" authorId="1" shapeId="0">
      <text>
        <r>
          <rPr>
            <sz val="11"/>
            <color theme="1"/>
            <rFont val="Calibri"/>
            <family val="2"/>
            <scheme val="minor"/>
          </rPr>
          <t>Seleccione el tipo de procedimiento</t>
        </r>
      </text>
    </comment>
    <comment ref="E197" authorId="1" shapeId="0">
      <text>
        <r>
          <rPr>
            <sz val="11"/>
            <color theme="1"/>
            <rFont val="Calibri"/>
            <family val="2"/>
            <scheme val="minor"/>
          </rPr>
          <t>Seleccione un valor de la lista</t>
        </r>
      </text>
    </comment>
    <comment ref="F197" authorId="1" shapeId="0">
      <text>
        <r>
          <rPr>
            <sz val="11"/>
            <color theme="1"/>
            <rFont val="Calibri"/>
            <family val="2"/>
            <scheme val="minor"/>
          </rPr>
          <t>Introduzca el código SNIP</t>
        </r>
      </text>
    </comment>
    <comment ref="C198" authorId="1" shapeId="0">
      <text>
        <r>
          <rPr>
            <sz val="11"/>
            <color theme="1"/>
            <rFont val="Calibri"/>
            <family val="2"/>
            <scheme val="minor"/>
          </rPr>
          <t>Introduzca la fecha de inicio del proceso, en formato dd-mm-aaaa</t>
        </r>
      </text>
    </comment>
    <comment ref="F1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2" shapeId="0">
      <text/>
    </comment>
    <comment ref="C200" authorId="1" shapeId="0">
      <text>
        <r>
          <rPr>
            <sz val="11"/>
            <color theme="1"/>
            <rFont val="Calibri"/>
            <family val="2"/>
            <scheme val="minor"/>
          </rPr>
          <t>Introduzca la fecha prevista de adjudicación, en formato dd-mm-aaaa</t>
        </r>
      </text>
    </comment>
    <comment ref="F200" authorId="2" shapeId="0">
      <text/>
    </comment>
    <comment ref="F201" authorId="1" shapeId="0">
      <text/>
    </comment>
    <comment ref="A203" authorId="1" shapeId="0">
      <text>
        <r>
          <rPr>
            <sz val="11"/>
            <color theme="1"/>
            <rFont val="Calibri"/>
            <family val="2"/>
            <scheme val="minor"/>
          </rPr>
          <t>Introduzca un codigo UNSPSC</t>
        </r>
      </text>
    </comment>
    <comment ref="B203" authorId="1" shapeId="0">
      <text>
        <r>
          <rPr>
            <sz val="11"/>
            <color theme="1"/>
            <rFont val="Calibri"/>
            <family val="2"/>
            <scheme val="minor"/>
          </rPr>
          <t>Descripción calculada automáticamente a partir de código del artículo</t>
        </r>
      </text>
    </comment>
    <comment ref="C203" authorId="1" shapeId="0">
      <text>
        <r>
          <rPr>
            <sz val="11"/>
            <color theme="1"/>
            <rFont val="Calibri"/>
            <family val="2"/>
            <scheme val="minor"/>
          </rPr>
          <t>Seleccione un valor de la lista</t>
        </r>
      </text>
    </comment>
    <comment ref="D203" authorId="1" shapeId="0">
      <text>
        <r>
          <rPr>
            <sz val="11"/>
            <color theme="1"/>
            <rFont val="Calibri"/>
            <family val="2"/>
            <scheme val="minor"/>
          </rPr>
          <t>Introduzca un número con dos decimales como máximo. Debe ser igual o mayor a la "Cantidad Real Consumida"</t>
        </r>
      </text>
    </comment>
    <comment ref="E203" authorId="1" shapeId="0">
      <text>
        <r>
          <rPr>
            <sz val="11"/>
            <color theme="1"/>
            <rFont val="Calibri"/>
            <family val="2"/>
            <scheme val="minor"/>
          </rPr>
          <t>Introduzca un número con dos decimales como máximo</t>
        </r>
      </text>
    </comment>
    <comment ref="F203" authorId="1" shapeId="0">
      <text>
        <r>
          <rPr>
            <sz val="11"/>
            <color theme="1"/>
            <rFont val="Calibri"/>
            <family val="2"/>
            <scheme val="minor"/>
          </rPr>
          <t>Monto calculado automáticamente por el sistema</t>
        </r>
      </text>
    </comment>
    <comment ref="A210" authorId="1" shapeId="0">
      <text>
        <r>
          <rPr>
            <sz val="11"/>
            <color theme="1"/>
            <rFont val="Calibri"/>
            <family val="2"/>
            <scheme val="minor"/>
          </rPr>
          <t>Introducir un texto con el nombre o referencia de la contratación</t>
        </r>
      </text>
    </comment>
    <comment ref="B210" authorId="1" shapeId="0">
      <text>
        <r>
          <rPr>
            <sz val="11"/>
            <color theme="1"/>
            <rFont val="Calibri"/>
            <family val="2"/>
            <scheme val="minor"/>
          </rPr>
          <t>Introduzca un texto con la finalidad de la contratación</t>
        </r>
      </text>
    </comment>
    <comment ref="C210" authorId="1" shapeId="0">
      <text>
        <r>
          <rPr>
            <sz val="11"/>
            <color theme="1"/>
            <rFont val="Calibri"/>
            <family val="2"/>
            <scheme val="minor"/>
          </rPr>
          <t>Seleccionar un valor del listado</t>
        </r>
      </text>
    </comment>
    <comment ref="D210" authorId="1" shapeId="0">
      <text>
        <r>
          <rPr>
            <sz val="11"/>
            <color theme="1"/>
            <rFont val="Calibri"/>
            <family val="2"/>
            <scheme val="minor"/>
          </rPr>
          <t>Seleccione el tipo de procedimiento</t>
        </r>
      </text>
    </comment>
    <comment ref="E210" authorId="1" shapeId="0">
      <text>
        <r>
          <rPr>
            <sz val="11"/>
            <color theme="1"/>
            <rFont val="Calibri"/>
            <family val="2"/>
            <scheme val="minor"/>
          </rPr>
          <t>Seleccione un valor de la lista</t>
        </r>
      </text>
    </comment>
    <comment ref="F210" authorId="1" shapeId="0">
      <text>
        <r>
          <rPr>
            <sz val="11"/>
            <color theme="1"/>
            <rFont val="Calibri"/>
            <family val="2"/>
            <scheme val="minor"/>
          </rPr>
          <t>Introduzca el código SNIP</t>
        </r>
      </text>
    </comment>
    <comment ref="C211" authorId="1" shapeId="0">
      <text>
        <r>
          <rPr>
            <sz val="11"/>
            <color theme="1"/>
            <rFont val="Calibri"/>
            <family val="2"/>
            <scheme val="minor"/>
          </rPr>
          <t>Introduzca la fecha de inicio del proceso, en formato dd-mm-aaaa</t>
        </r>
      </text>
    </comment>
    <comment ref="F2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2" shapeId="0">
      <text/>
    </comment>
    <comment ref="C213" authorId="1" shapeId="0">
      <text>
        <r>
          <rPr>
            <sz val="11"/>
            <color theme="1"/>
            <rFont val="Calibri"/>
            <family val="2"/>
            <scheme val="minor"/>
          </rPr>
          <t>Introduzca la fecha prevista de adjudicación, en formato dd-mm-aaaa</t>
        </r>
      </text>
    </comment>
    <comment ref="F213" authorId="2" shapeId="0">
      <text/>
    </comment>
    <comment ref="F214" authorId="1" shapeId="0">
      <text/>
    </comment>
    <comment ref="A216" authorId="1" shapeId="0">
      <text>
        <r>
          <rPr>
            <sz val="11"/>
            <color theme="1"/>
            <rFont val="Calibri"/>
            <family val="2"/>
            <scheme val="minor"/>
          </rPr>
          <t>Introduzca un codigo UNSPSC</t>
        </r>
      </text>
    </comment>
    <comment ref="B216" authorId="1" shapeId="0">
      <text>
        <r>
          <rPr>
            <sz val="11"/>
            <color theme="1"/>
            <rFont val="Calibri"/>
            <family val="2"/>
            <scheme val="minor"/>
          </rPr>
          <t>Descripción calculada automáticamente a partir de código del artículo</t>
        </r>
      </text>
    </comment>
    <comment ref="C216" authorId="1" shapeId="0">
      <text>
        <r>
          <rPr>
            <sz val="11"/>
            <color theme="1"/>
            <rFont val="Calibri"/>
            <family val="2"/>
            <scheme val="minor"/>
          </rPr>
          <t>Seleccione un valor de la lista</t>
        </r>
      </text>
    </comment>
    <comment ref="D216" authorId="1" shapeId="0">
      <text>
        <r>
          <rPr>
            <sz val="11"/>
            <color theme="1"/>
            <rFont val="Calibri"/>
            <family val="2"/>
            <scheme val="minor"/>
          </rPr>
          <t>Introduzca un número con dos decimales como máximo. Debe ser igual o mayor a la "Cantidad Real Consumida"</t>
        </r>
      </text>
    </comment>
    <comment ref="E216" authorId="1" shapeId="0">
      <text>
        <r>
          <rPr>
            <sz val="11"/>
            <color theme="1"/>
            <rFont val="Calibri"/>
            <family val="2"/>
            <scheme val="minor"/>
          </rPr>
          <t>Introduzca un número con dos decimales como máximo</t>
        </r>
      </text>
    </comment>
    <comment ref="F216" authorId="1" shapeId="0">
      <text>
        <r>
          <rPr>
            <sz val="11"/>
            <color theme="1"/>
            <rFont val="Calibri"/>
            <family val="2"/>
            <scheme val="minor"/>
          </rPr>
          <t>Monto calculado automáticamente por el sistema</t>
        </r>
      </text>
    </comment>
    <comment ref="A223" authorId="1" shapeId="0">
      <text>
        <r>
          <rPr>
            <sz val="11"/>
            <color theme="1"/>
            <rFont val="Calibri"/>
            <family val="2"/>
            <scheme val="minor"/>
          </rPr>
          <t>Introducir un texto con el nombre o referencia de la contratación</t>
        </r>
      </text>
    </comment>
    <comment ref="B223" authorId="1" shapeId="0">
      <text>
        <r>
          <rPr>
            <sz val="11"/>
            <color theme="1"/>
            <rFont val="Calibri"/>
            <family val="2"/>
            <scheme val="minor"/>
          </rPr>
          <t>Introduzca un texto con la finalidad de la contratación</t>
        </r>
      </text>
    </comment>
    <comment ref="C223" authorId="1" shapeId="0">
      <text>
        <r>
          <rPr>
            <sz val="11"/>
            <color theme="1"/>
            <rFont val="Calibri"/>
            <family val="2"/>
            <scheme val="minor"/>
          </rPr>
          <t>Seleccionar un valor del listado</t>
        </r>
      </text>
    </comment>
    <comment ref="D223" authorId="1" shapeId="0">
      <text>
        <r>
          <rPr>
            <sz val="11"/>
            <color theme="1"/>
            <rFont val="Calibri"/>
            <family val="2"/>
            <scheme val="minor"/>
          </rPr>
          <t>Seleccione el tipo de procedimiento</t>
        </r>
      </text>
    </comment>
    <comment ref="E223" authorId="1" shapeId="0">
      <text>
        <r>
          <rPr>
            <sz val="11"/>
            <color theme="1"/>
            <rFont val="Calibri"/>
            <family val="2"/>
            <scheme val="minor"/>
          </rPr>
          <t>Seleccione un valor de la lista</t>
        </r>
      </text>
    </comment>
    <comment ref="F223" authorId="1" shapeId="0">
      <text>
        <r>
          <rPr>
            <sz val="11"/>
            <color theme="1"/>
            <rFont val="Calibri"/>
            <family val="2"/>
            <scheme val="minor"/>
          </rPr>
          <t>Introduzca el código SNIP</t>
        </r>
      </text>
    </comment>
    <comment ref="C224" authorId="1" shapeId="0">
      <text>
        <r>
          <rPr>
            <sz val="11"/>
            <color theme="1"/>
            <rFont val="Calibri"/>
            <family val="2"/>
            <scheme val="minor"/>
          </rPr>
          <t>Introduzca la fecha de inicio del proceso, en formato dd-mm-aaaa</t>
        </r>
      </text>
    </comment>
    <comment ref="F2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2" shapeId="0">
      <text/>
    </comment>
    <comment ref="C226" authorId="1" shapeId="0">
      <text>
        <r>
          <rPr>
            <sz val="11"/>
            <color theme="1"/>
            <rFont val="Calibri"/>
            <family val="2"/>
            <scheme val="minor"/>
          </rPr>
          <t>Introduzca la fecha prevista de adjudicación, en formato dd-mm-aaaa</t>
        </r>
      </text>
    </comment>
    <comment ref="F226" authorId="2" shapeId="0">
      <text/>
    </comment>
    <comment ref="F227" authorId="1" shapeId="0">
      <text/>
    </comment>
    <comment ref="A229" authorId="1" shapeId="0">
      <text>
        <r>
          <rPr>
            <sz val="11"/>
            <color theme="1"/>
            <rFont val="Calibri"/>
            <family val="2"/>
            <scheme val="minor"/>
          </rPr>
          <t>Introduzca un codigo UNSPSC</t>
        </r>
      </text>
    </comment>
    <comment ref="B229" authorId="1" shapeId="0">
      <text>
        <r>
          <rPr>
            <sz val="11"/>
            <color theme="1"/>
            <rFont val="Calibri"/>
            <family val="2"/>
            <scheme val="minor"/>
          </rPr>
          <t>Descripción calculada automáticamente a partir de código del artículo</t>
        </r>
      </text>
    </comment>
    <comment ref="C229" authorId="1" shapeId="0">
      <text>
        <r>
          <rPr>
            <sz val="11"/>
            <color theme="1"/>
            <rFont val="Calibri"/>
            <family val="2"/>
            <scheme val="minor"/>
          </rPr>
          <t>Seleccione un valor de la lista</t>
        </r>
      </text>
    </comment>
    <comment ref="D229" authorId="1" shapeId="0">
      <text>
        <r>
          <rPr>
            <sz val="11"/>
            <color theme="1"/>
            <rFont val="Calibri"/>
            <family val="2"/>
            <scheme val="minor"/>
          </rPr>
          <t>Introduzca un número con dos decimales como máximo. Debe ser igual o mayor a la "Cantidad Real Consumida"</t>
        </r>
      </text>
    </comment>
    <comment ref="E229" authorId="1" shapeId="0">
      <text>
        <r>
          <rPr>
            <sz val="11"/>
            <color theme="1"/>
            <rFont val="Calibri"/>
            <family val="2"/>
            <scheme val="minor"/>
          </rPr>
          <t>Introduzca un número con dos decimales como máximo</t>
        </r>
      </text>
    </comment>
    <comment ref="F229" authorId="1" shapeId="0">
      <text>
        <r>
          <rPr>
            <sz val="11"/>
            <color theme="1"/>
            <rFont val="Calibri"/>
            <family val="2"/>
            <scheme val="minor"/>
          </rPr>
          <t>Monto calculado automáticamente por el sistema</t>
        </r>
      </text>
    </comment>
    <comment ref="A236" authorId="1" shapeId="0">
      <text>
        <r>
          <rPr>
            <sz val="11"/>
            <color theme="1"/>
            <rFont val="Calibri"/>
            <family val="2"/>
            <scheme val="minor"/>
          </rPr>
          <t>Introducir un texto con el nombre o referencia de la contratación</t>
        </r>
      </text>
    </comment>
    <comment ref="B236" authorId="1" shapeId="0">
      <text>
        <r>
          <rPr>
            <sz val="11"/>
            <color theme="1"/>
            <rFont val="Calibri"/>
            <family val="2"/>
            <scheme val="minor"/>
          </rPr>
          <t>Introduzca un texto con la finalidad de la contratación</t>
        </r>
      </text>
    </comment>
    <comment ref="C236" authorId="1" shapeId="0">
      <text>
        <r>
          <rPr>
            <sz val="11"/>
            <color theme="1"/>
            <rFont val="Calibri"/>
            <family val="2"/>
            <scheme val="minor"/>
          </rPr>
          <t>Seleccionar un valor del listado</t>
        </r>
      </text>
    </comment>
    <comment ref="D236" authorId="1" shapeId="0">
      <text>
        <r>
          <rPr>
            <sz val="11"/>
            <color theme="1"/>
            <rFont val="Calibri"/>
            <family val="2"/>
            <scheme val="minor"/>
          </rPr>
          <t>Seleccione el tipo de procedimiento</t>
        </r>
      </text>
    </comment>
    <comment ref="E236" authorId="1" shapeId="0">
      <text>
        <r>
          <rPr>
            <sz val="11"/>
            <color theme="1"/>
            <rFont val="Calibri"/>
            <family val="2"/>
            <scheme val="minor"/>
          </rPr>
          <t>Seleccione un valor de la lista</t>
        </r>
      </text>
    </comment>
    <comment ref="F236" authorId="1" shapeId="0">
      <text>
        <r>
          <rPr>
            <sz val="11"/>
            <color theme="1"/>
            <rFont val="Calibri"/>
            <family val="2"/>
            <scheme val="minor"/>
          </rPr>
          <t>Introduzca el código SNIP</t>
        </r>
      </text>
    </comment>
    <comment ref="C237" authorId="1" shapeId="0">
      <text>
        <r>
          <rPr>
            <sz val="11"/>
            <color theme="1"/>
            <rFont val="Calibri"/>
            <family val="2"/>
            <scheme val="minor"/>
          </rPr>
          <t>Introduzca la fecha de inicio del proceso, en formato dd-mm-aaaa</t>
        </r>
      </text>
    </comment>
    <comment ref="F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2" shapeId="0">
      <text/>
    </comment>
    <comment ref="C239" authorId="1" shapeId="0">
      <text>
        <r>
          <rPr>
            <sz val="11"/>
            <color theme="1"/>
            <rFont val="Calibri"/>
            <family val="2"/>
            <scheme val="minor"/>
          </rPr>
          <t>Introduzca la fecha prevista de adjudicación, en formato dd-mm-aaaa</t>
        </r>
      </text>
    </comment>
    <comment ref="F239" authorId="2" shapeId="0">
      <text/>
    </comment>
    <comment ref="F240" authorId="1" shapeId="0">
      <text/>
    </comment>
    <comment ref="A242" authorId="1" shapeId="0">
      <text>
        <r>
          <rPr>
            <sz val="11"/>
            <color theme="1"/>
            <rFont val="Calibri"/>
            <family val="2"/>
            <scheme val="minor"/>
          </rPr>
          <t>Introduzca un codigo UNSPSC</t>
        </r>
      </text>
    </comment>
    <comment ref="B242" authorId="1" shapeId="0">
      <text>
        <r>
          <rPr>
            <sz val="11"/>
            <color theme="1"/>
            <rFont val="Calibri"/>
            <family val="2"/>
            <scheme val="minor"/>
          </rPr>
          <t>Descripción calculada automáticamente a partir de código del artículo</t>
        </r>
      </text>
    </comment>
    <comment ref="C242" authorId="1" shapeId="0">
      <text>
        <r>
          <rPr>
            <sz val="11"/>
            <color theme="1"/>
            <rFont val="Calibri"/>
            <family val="2"/>
            <scheme val="minor"/>
          </rPr>
          <t>Seleccione un valor de la lista</t>
        </r>
      </text>
    </comment>
    <comment ref="D242" authorId="1" shapeId="0">
      <text>
        <r>
          <rPr>
            <sz val="11"/>
            <color theme="1"/>
            <rFont val="Calibri"/>
            <family val="2"/>
            <scheme val="minor"/>
          </rPr>
          <t>Introduzca un número con dos decimales como máximo. Debe ser igual o mayor a la "Cantidad Real Consumida"</t>
        </r>
      </text>
    </comment>
    <comment ref="E242" authorId="1" shapeId="0">
      <text>
        <r>
          <rPr>
            <sz val="11"/>
            <color theme="1"/>
            <rFont val="Calibri"/>
            <family val="2"/>
            <scheme val="minor"/>
          </rPr>
          <t>Introduzca un número con dos decimales como máximo</t>
        </r>
      </text>
    </comment>
    <comment ref="F242" authorId="1" shapeId="0">
      <text>
        <r>
          <rPr>
            <sz val="11"/>
            <color theme="1"/>
            <rFont val="Calibri"/>
            <family val="2"/>
            <scheme val="minor"/>
          </rPr>
          <t>Monto calculado automáticamente por el sistema</t>
        </r>
      </text>
    </comment>
    <comment ref="A249" authorId="1" shapeId="0">
      <text>
        <r>
          <rPr>
            <sz val="11"/>
            <color theme="1"/>
            <rFont val="Calibri"/>
            <family val="2"/>
            <scheme val="minor"/>
          </rPr>
          <t>Introducir un texto con el nombre o referencia de la contratación</t>
        </r>
      </text>
    </comment>
    <comment ref="B249" authorId="1" shapeId="0">
      <text>
        <r>
          <rPr>
            <sz val="11"/>
            <color theme="1"/>
            <rFont val="Calibri"/>
            <family val="2"/>
            <scheme val="minor"/>
          </rPr>
          <t>Introduzca un texto con la finalidad de la contratación</t>
        </r>
      </text>
    </comment>
    <comment ref="C249" authorId="1" shapeId="0">
      <text>
        <r>
          <rPr>
            <sz val="11"/>
            <color theme="1"/>
            <rFont val="Calibri"/>
            <family val="2"/>
            <scheme val="minor"/>
          </rPr>
          <t>Seleccionar un valor del listado</t>
        </r>
      </text>
    </comment>
    <comment ref="D249" authorId="1" shapeId="0">
      <text>
        <r>
          <rPr>
            <sz val="11"/>
            <color theme="1"/>
            <rFont val="Calibri"/>
            <family val="2"/>
            <scheme val="minor"/>
          </rPr>
          <t>Seleccione el tipo de procedimiento</t>
        </r>
      </text>
    </comment>
    <comment ref="E249" authorId="1" shapeId="0">
      <text>
        <r>
          <rPr>
            <sz val="11"/>
            <color theme="1"/>
            <rFont val="Calibri"/>
            <family val="2"/>
            <scheme val="minor"/>
          </rPr>
          <t>Seleccione un valor de la lista</t>
        </r>
      </text>
    </comment>
    <comment ref="F249" authorId="1" shapeId="0">
      <text>
        <r>
          <rPr>
            <sz val="11"/>
            <color theme="1"/>
            <rFont val="Calibri"/>
            <family val="2"/>
            <scheme val="minor"/>
          </rPr>
          <t>Introduzca el código SNIP</t>
        </r>
      </text>
    </comment>
    <comment ref="C250" authorId="1" shapeId="0">
      <text>
        <r>
          <rPr>
            <sz val="11"/>
            <color theme="1"/>
            <rFont val="Calibri"/>
            <family val="2"/>
            <scheme val="minor"/>
          </rPr>
          <t>Introduzca la fecha de inicio del proceso, en formato dd-mm-aaaa</t>
        </r>
      </text>
    </comment>
    <comment ref="F2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2" shapeId="0">
      <text/>
    </comment>
    <comment ref="C252" authorId="1" shapeId="0">
      <text>
        <r>
          <rPr>
            <sz val="11"/>
            <color theme="1"/>
            <rFont val="Calibri"/>
            <family val="2"/>
            <scheme val="minor"/>
          </rPr>
          <t>Introduzca la fecha prevista de adjudicación, en formato dd-mm-aaaa</t>
        </r>
      </text>
    </comment>
    <comment ref="F252" authorId="2" shapeId="0">
      <text/>
    </comment>
    <comment ref="F253" authorId="1" shapeId="0">
      <text/>
    </comment>
    <comment ref="A255" authorId="1" shapeId="0">
      <text>
        <r>
          <rPr>
            <sz val="11"/>
            <color theme="1"/>
            <rFont val="Calibri"/>
            <family val="2"/>
            <scheme val="minor"/>
          </rPr>
          <t>Introduzca un codigo UNSPSC</t>
        </r>
      </text>
    </comment>
    <comment ref="B255" authorId="1" shapeId="0">
      <text>
        <r>
          <rPr>
            <sz val="11"/>
            <color theme="1"/>
            <rFont val="Calibri"/>
            <family val="2"/>
            <scheme val="minor"/>
          </rPr>
          <t>Descripción calculada automáticamente a partir de código del artículo</t>
        </r>
      </text>
    </comment>
    <comment ref="C255" authorId="1" shapeId="0">
      <text>
        <r>
          <rPr>
            <sz val="11"/>
            <color theme="1"/>
            <rFont val="Calibri"/>
            <family val="2"/>
            <scheme val="minor"/>
          </rPr>
          <t>Seleccione un valor de la lista</t>
        </r>
      </text>
    </comment>
    <comment ref="D255" authorId="1" shapeId="0">
      <text>
        <r>
          <rPr>
            <sz val="11"/>
            <color theme="1"/>
            <rFont val="Calibri"/>
            <family val="2"/>
            <scheme val="minor"/>
          </rPr>
          <t>Introduzca un número con dos decimales como máximo. Debe ser igual o mayor a la "Cantidad Real Consumida"</t>
        </r>
      </text>
    </comment>
    <comment ref="E255" authorId="1" shapeId="0">
      <text>
        <r>
          <rPr>
            <sz val="11"/>
            <color theme="1"/>
            <rFont val="Calibri"/>
            <family val="2"/>
            <scheme val="minor"/>
          </rPr>
          <t>Introduzca un número con dos decimales como máximo</t>
        </r>
      </text>
    </comment>
    <comment ref="F255" authorId="1" shapeId="0">
      <text>
        <r>
          <rPr>
            <sz val="11"/>
            <color theme="1"/>
            <rFont val="Calibri"/>
            <family val="2"/>
            <scheme val="minor"/>
          </rPr>
          <t>Monto calculado automáticamente por el sistema</t>
        </r>
      </text>
    </comment>
    <comment ref="A260" authorId="1" shapeId="0">
      <text>
        <r>
          <rPr>
            <sz val="11"/>
            <color theme="1"/>
            <rFont val="Calibri"/>
            <family val="2"/>
            <scheme val="minor"/>
          </rPr>
          <t>Introducir un texto con el nombre o referencia de la contratación</t>
        </r>
      </text>
    </comment>
    <comment ref="B260" authorId="1" shapeId="0">
      <text>
        <r>
          <rPr>
            <sz val="11"/>
            <color theme="1"/>
            <rFont val="Calibri"/>
            <family val="2"/>
            <scheme val="minor"/>
          </rPr>
          <t>Introduzca un texto con la finalidad de la contratación</t>
        </r>
      </text>
    </comment>
    <comment ref="C260" authorId="1" shapeId="0">
      <text>
        <r>
          <rPr>
            <sz val="11"/>
            <color theme="1"/>
            <rFont val="Calibri"/>
            <family val="2"/>
            <scheme val="minor"/>
          </rPr>
          <t>Seleccionar un valor del listado</t>
        </r>
      </text>
    </comment>
    <comment ref="D260" authorId="1" shapeId="0">
      <text>
        <r>
          <rPr>
            <sz val="11"/>
            <color theme="1"/>
            <rFont val="Calibri"/>
            <family val="2"/>
            <scheme val="minor"/>
          </rPr>
          <t>Seleccione el tipo de procedimiento</t>
        </r>
      </text>
    </comment>
    <comment ref="E260" authorId="1" shapeId="0">
      <text>
        <r>
          <rPr>
            <sz val="11"/>
            <color theme="1"/>
            <rFont val="Calibri"/>
            <family val="2"/>
            <scheme val="minor"/>
          </rPr>
          <t>Seleccione un valor de la lista</t>
        </r>
      </text>
    </comment>
    <comment ref="F260" authorId="1" shapeId="0">
      <text>
        <r>
          <rPr>
            <sz val="11"/>
            <color theme="1"/>
            <rFont val="Calibri"/>
            <family val="2"/>
            <scheme val="minor"/>
          </rPr>
          <t>Introduzca el código SNIP</t>
        </r>
      </text>
    </comment>
    <comment ref="C261" authorId="1" shapeId="0">
      <text>
        <r>
          <rPr>
            <sz val="11"/>
            <color theme="1"/>
            <rFont val="Calibri"/>
            <family val="2"/>
            <scheme val="minor"/>
          </rPr>
          <t>Introduzca la fecha de inicio del proceso, en formato dd-mm-aaaa</t>
        </r>
      </text>
    </comment>
    <comment ref="F2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2" shapeId="0">
      <text/>
    </comment>
    <comment ref="C263" authorId="1" shapeId="0">
      <text>
        <r>
          <rPr>
            <sz val="11"/>
            <color theme="1"/>
            <rFont val="Calibri"/>
            <family val="2"/>
            <scheme val="minor"/>
          </rPr>
          <t>Introduzca la fecha prevista de adjudicación, en formato dd-mm-aaaa</t>
        </r>
      </text>
    </comment>
    <comment ref="F263" authorId="2" shapeId="0">
      <text/>
    </comment>
    <comment ref="F264" authorId="1" shapeId="0">
      <text/>
    </comment>
    <comment ref="A266" authorId="1" shapeId="0">
      <text>
        <r>
          <rPr>
            <sz val="11"/>
            <color theme="1"/>
            <rFont val="Calibri"/>
            <family val="2"/>
            <scheme val="minor"/>
          </rPr>
          <t>Introduzca un codigo UNSPSC</t>
        </r>
      </text>
    </comment>
    <comment ref="B266" authorId="1" shapeId="0">
      <text>
        <r>
          <rPr>
            <sz val="11"/>
            <color theme="1"/>
            <rFont val="Calibri"/>
            <family val="2"/>
            <scheme val="minor"/>
          </rPr>
          <t>Descripción calculada automáticamente a partir de código del artículo</t>
        </r>
      </text>
    </comment>
    <comment ref="C266" authorId="1" shapeId="0">
      <text>
        <r>
          <rPr>
            <sz val="11"/>
            <color theme="1"/>
            <rFont val="Calibri"/>
            <family val="2"/>
            <scheme val="minor"/>
          </rPr>
          <t>Seleccione un valor de la lista</t>
        </r>
      </text>
    </comment>
    <comment ref="D266" authorId="1" shapeId="0">
      <text>
        <r>
          <rPr>
            <sz val="11"/>
            <color theme="1"/>
            <rFont val="Calibri"/>
            <family val="2"/>
            <scheme val="minor"/>
          </rPr>
          <t>Introduzca un número con dos decimales como máximo. Debe ser igual o mayor a la "Cantidad Real Consumida"</t>
        </r>
      </text>
    </comment>
    <comment ref="E266" authorId="1" shapeId="0">
      <text>
        <r>
          <rPr>
            <sz val="11"/>
            <color theme="1"/>
            <rFont val="Calibri"/>
            <family val="2"/>
            <scheme val="minor"/>
          </rPr>
          <t>Introduzca un número con dos decimales como máximo</t>
        </r>
      </text>
    </comment>
    <comment ref="F266" authorId="1" shapeId="0">
      <text>
        <r>
          <rPr>
            <sz val="11"/>
            <color theme="1"/>
            <rFont val="Calibri"/>
            <family val="2"/>
            <scheme val="minor"/>
          </rPr>
          <t>Monto calculado automáticamente por el sistema</t>
        </r>
      </text>
    </comment>
    <comment ref="A271" authorId="1" shapeId="0">
      <text>
        <r>
          <rPr>
            <sz val="11"/>
            <color theme="1"/>
            <rFont val="Calibri"/>
            <family val="2"/>
            <scheme val="minor"/>
          </rPr>
          <t>Introducir un texto con el nombre o referencia de la contratación</t>
        </r>
      </text>
    </comment>
    <comment ref="B271" authorId="1" shapeId="0">
      <text>
        <r>
          <rPr>
            <sz val="11"/>
            <color theme="1"/>
            <rFont val="Calibri"/>
            <family val="2"/>
            <scheme val="minor"/>
          </rPr>
          <t>Introduzca un texto con la finalidad de la contratación</t>
        </r>
      </text>
    </comment>
    <comment ref="C271" authorId="1" shapeId="0">
      <text>
        <r>
          <rPr>
            <sz val="11"/>
            <color theme="1"/>
            <rFont val="Calibri"/>
            <family val="2"/>
            <scheme val="minor"/>
          </rPr>
          <t>Seleccionar un valor del listado</t>
        </r>
      </text>
    </comment>
    <comment ref="D271" authorId="1" shapeId="0">
      <text>
        <r>
          <rPr>
            <sz val="11"/>
            <color theme="1"/>
            <rFont val="Calibri"/>
            <family val="2"/>
            <scheme val="minor"/>
          </rPr>
          <t>Seleccione el tipo de procedimiento</t>
        </r>
      </text>
    </comment>
    <comment ref="E271" authorId="1" shapeId="0">
      <text>
        <r>
          <rPr>
            <sz val="11"/>
            <color theme="1"/>
            <rFont val="Calibri"/>
            <family val="2"/>
            <scheme val="minor"/>
          </rPr>
          <t>Seleccione un valor de la lista</t>
        </r>
      </text>
    </comment>
    <comment ref="F271" authorId="1" shapeId="0">
      <text>
        <r>
          <rPr>
            <sz val="11"/>
            <color theme="1"/>
            <rFont val="Calibri"/>
            <family val="2"/>
            <scheme val="minor"/>
          </rPr>
          <t>Introduzca el código SNIP</t>
        </r>
      </text>
    </comment>
    <comment ref="C272" authorId="1" shapeId="0">
      <text>
        <r>
          <rPr>
            <sz val="11"/>
            <color theme="1"/>
            <rFont val="Calibri"/>
            <family val="2"/>
            <scheme val="minor"/>
          </rPr>
          <t>Introduzca la fecha de inicio del proceso, en formato dd-mm-aaaa</t>
        </r>
      </text>
    </comment>
    <comment ref="F2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2" shapeId="0">
      <text/>
    </comment>
    <comment ref="C274" authorId="1" shapeId="0">
      <text>
        <r>
          <rPr>
            <sz val="11"/>
            <color theme="1"/>
            <rFont val="Calibri"/>
            <family val="2"/>
            <scheme val="minor"/>
          </rPr>
          <t>Introduzca la fecha prevista de adjudicación, en formato dd-mm-aaaa</t>
        </r>
      </text>
    </comment>
    <comment ref="F274" authorId="2" shapeId="0">
      <text/>
    </comment>
    <comment ref="F275" authorId="1" shapeId="0">
      <text/>
    </comment>
    <comment ref="A277" authorId="1" shapeId="0">
      <text>
        <r>
          <rPr>
            <sz val="11"/>
            <color theme="1"/>
            <rFont val="Calibri"/>
            <family val="2"/>
            <scheme val="minor"/>
          </rPr>
          <t>Introduzca un codigo UNSPSC</t>
        </r>
      </text>
    </comment>
    <comment ref="B277" authorId="1" shapeId="0">
      <text>
        <r>
          <rPr>
            <sz val="11"/>
            <color theme="1"/>
            <rFont val="Calibri"/>
            <family val="2"/>
            <scheme val="minor"/>
          </rPr>
          <t>Descripción calculada automáticamente a partir de código del artículo</t>
        </r>
      </text>
    </comment>
    <comment ref="C277" authorId="1" shapeId="0">
      <text>
        <r>
          <rPr>
            <sz val="11"/>
            <color theme="1"/>
            <rFont val="Calibri"/>
            <family val="2"/>
            <scheme val="minor"/>
          </rPr>
          <t>Seleccione un valor de la lista</t>
        </r>
      </text>
    </comment>
    <comment ref="D277" authorId="1" shapeId="0">
      <text>
        <r>
          <rPr>
            <sz val="11"/>
            <color theme="1"/>
            <rFont val="Calibri"/>
            <family val="2"/>
            <scheme val="minor"/>
          </rPr>
          <t>Introduzca un número con dos decimales como máximo. Debe ser igual o mayor a la "Cantidad Real Consumida"</t>
        </r>
      </text>
    </comment>
    <comment ref="E277" authorId="1" shapeId="0">
      <text>
        <r>
          <rPr>
            <sz val="11"/>
            <color theme="1"/>
            <rFont val="Calibri"/>
            <family val="2"/>
            <scheme val="minor"/>
          </rPr>
          <t>Introduzca un número con dos decimales como máximo</t>
        </r>
      </text>
    </comment>
    <comment ref="F277" authorId="1" shapeId="0">
      <text>
        <r>
          <rPr>
            <sz val="11"/>
            <color theme="1"/>
            <rFont val="Calibri"/>
            <family val="2"/>
            <scheme val="minor"/>
          </rPr>
          <t>Monto calculado automáticamente por el sistema</t>
        </r>
      </text>
    </comment>
    <comment ref="A282" authorId="1" shapeId="0">
      <text>
        <r>
          <rPr>
            <sz val="11"/>
            <color theme="1"/>
            <rFont val="Calibri"/>
            <family val="2"/>
            <scheme val="minor"/>
          </rPr>
          <t>Introducir un texto con el nombre o referencia de la contratación</t>
        </r>
      </text>
    </comment>
    <comment ref="B282" authorId="1" shapeId="0">
      <text>
        <r>
          <rPr>
            <sz val="11"/>
            <color theme="1"/>
            <rFont val="Calibri"/>
            <family val="2"/>
            <scheme val="minor"/>
          </rPr>
          <t>Introduzca un texto con la finalidad de la contratación</t>
        </r>
      </text>
    </comment>
    <comment ref="C282" authorId="1" shapeId="0">
      <text>
        <r>
          <rPr>
            <sz val="11"/>
            <color theme="1"/>
            <rFont val="Calibri"/>
            <family val="2"/>
            <scheme val="minor"/>
          </rPr>
          <t>Seleccionar un valor del listado</t>
        </r>
      </text>
    </comment>
    <comment ref="D282" authorId="1" shapeId="0">
      <text>
        <r>
          <rPr>
            <sz val="11"/>
            <color theme="1"/>
            <rFont val="Calibri"/>
            <family val="2"/>
            <scheme val="minor"/>
          </rPr>
          <t>Seleccione el tipo de procedimiento</t>
        </r>
      </text>
    </comment>
    <comment ref="E282" authorId="1" shapeId="0">
      <text>
        <r>
          <rPr>
            <sz val="11"/>
            <color theme="1"/>
            <rFont val="Calibri"/>
            <family val="2"/>
            <scheme val="minor"/>
          </rPr>
          <t>Seleccione un valor de la lista</t>
        </r>
      </text>
    </comment>
    <comment ref="F282" authorId="1" shapeId="0">
      <text>
        <r>
          <rPr>
            <sz val="11"/>
            <color theme="1"/>
            <rFont val="Calibri"/>
            <family val="2"/>
            <scheme val="minor"/>
          </rPr>
          <t>Introduzca el código SNIP</t>
        </r>
      </text>
    </comment>
    <comment ref="C283" authorId="1" shapeId="0">
      <text>
        <r>
          <rPr>
            <sz val="11"/>
            <color theme="1"/>
            <rFont val="Calibri"/>
            <family val="2"/>
            <scheme val="minor"/>
          </rPr>
          <t>Introduzca la fecha de inicio del proceso, en formato dd-mm-aaaa</t>
        </r>
      </text>
    </comment>
    <comment ref="F2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2" shapeId="0">
      <text/>
    </comment>
    <comment ref="C285" authorId="1" shapeId="0">
      <text>
        <r>
          <rPr>
            <sz val="11"/>
            <color theme="1"/>
            <rFont val="Calibri"/>
            <family val="2"/>
            <scheme val="minor"/>
          </rPr>
          <t>Introduzca la fecha prevista de adjudicación, en formato dd-mm-aaaa</t>
        </r>
      </text>
    </comment>
    <comment ref="F285" authorId="2" shapeId="0">
      <text/>
    </comment>
    <comment ref="F286" authorId="1" shapeId="0">
      <text/>
    </comment>
    <comment ref="A288" authorId="1" shapeId="0">
      <text>
        <r>
          <rPr>
            <sz val="11"/>
            <color theme="1"/>
            <rFont val="Calibri"/>
            <family val="2"/>
            <scheme val="minor"/>
          </rPr>
          <t>Introduzca un codigo UNSPSC</t>
        </r>
      </text>
    </comment>
    <comment ref="B288" authorId="1" shapeId="0">
      <text>
        <r>
          <rPr>
            <sz val="11"/>
            <color theme="1"/>
            <rFont val="Calibri"/>
            <family val="2"/>
            <scheme val="minor"/>
          </rPr>
          <t>Descripción calculada automáticamente a partir de código del artículo</t>
        </r>
      </text>
    </comment>
    <comment ref="C288" authorId="1" shapeId="0">
      <text>
        <r>
          <rPr>
            <sz val="11"/>
            <color theme="1"/>
            <rFont val="Calibri"/>
            <family val="2"/>
            <scheme val="minor"/>
          </rPr>
          <t>Seleccione un valor de la lista</t>
        </r>
      </text>
    </comment>
    <comment ref="D288" authorId="1" shapeId="0">
      <text>
        <r>
          <rPr>
            <sz val="11"/>
            <color theme="1"/>
            <rFont val="Calibri"/>
            <family val="2"/>
            <scheme val="minor"/>
          </rPr>
          <t>Introduzca un número con dos decimales como máximo. Debe ser igual o mayor a la "Cantidad Real Consumida"</t>
        </r>
      </text>
    </comment>
    <comment ref="E288" authorId="1" shapeId="0">
      <text>
        <r>
          <rPr>
            <sz val="11"/>
            <color theme="1"/>
            <rFont val="Calibri"/>
            <family val="2"/>
            <scheme val="minor"/>
          </rPr>
          <t>Introduzca un número con dos decimales como máximo</t>
        </r>
      </text>
    </comment>
    <comment ref="F288" authorId="1" shapeId="0">
      <text>
        <r>
          <rPr>
            <sz val="11"/>
            <color theme="1"/>
            <rFont val="Calibri"/>
            <family val="2"/>
            <scheme val="minor"/>
          </rPr>
          <t>Monto calculado automáticamente por el sistema</t>
        </r>
      </text>
    </comment>
    <comment ref="A293" authorId="1" shapeId="0">
      <text>
        <r>
          <rPr>
            <sz val="11"/>
            <color theme="1"/>
            <rFont val="Calibri"/>
            <family val="2"/>
            <scheme val="minor"/>
          </rPr>
          <t>Introducir un texto con el nombre o referencia de la contratación</t>
        </r>
      </text>
    </comment>
    <comment ref="B293" authorId="1" shapeId="0">
      <text>
        <r>
          <rPr>
            <sz val="11"/>
            <color theme="1"/>
            <rFont val="Calibri"/>
            <family val="2"/>
            <scheme val="minor"/>
          </rPr>
          <t>Introduzca un texto con la finalidad de la contratación</t>
        </r>
      </text>
    </comment>
    <comment ref="C293" authorId="1" shapeId="0">
      <text>
        <r>
          <rPr>
            <sz val="11"/>
            <color theme="1"/>
            <rFont val="Calibri"/>
            <family val="2"/>
            <scheme val="minor"/>
          </rPr>
          <t>Seleccionar un valor del listado</t>
        </r>
      </text>
    </comment>
    <comment ref="D293" authorId="1" shapeId="0">
      <text>
        <r>
          <rPr>
            <sz val="11"/>
            <color theme="1"/>
            <rFont val="Calibri"/>
            <family val="2"/>
            <scheme val="minor"/>
          </rPr>
          <t>Seleccione el tipo de procedimiento</t>
        </r>
      </text>
    </comment>
    <comment ref="E293" authorId="1" shapeId="0">
      <text>
        <r>
          <rPr>
            <sz val="11"/>
            <color theme="1"/>
            <rFont val="Calibri"/>
            <family val="2"/>
            <scheme val="minor"/>
          </rPr>
          <t>Seleccione un valor de la lista</t>
        </r>
      </text>
    </comment>
    <comment ref="F293" authorId="1" shapeId="0">
      <text>
        <r>
          <rPr>
            <sz val="11"/>
            <color theme="1"/>
            <rFont val="Calibri"/>
            <family val="2"/>
            <scheme val="minor"/>
          </rPr>
          <t>Introduzca el código SNIP</t>
        </r>
      </text>
    </comment>
    <comment ref="C294" authorId="1" shapeId="0">
      <text>
        <r>
          <rPr>
            <sz val="11"/>
            <color theme="1"/>
            <rFont val="Calibri"/>
            <family val="2"/>
            <scheme val="minor"/>
          </rPr>
          <t>Introduzca la fecha de inicio del proceso, en formato dd-mm-aaaa</t>
        </r>
      </text>
    </comment>
    <comment ref="F2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2" shapeId="0">
      <text/>
    </comment>
    <comment ref="C296" authorId="1" shapeId="0">
      <text>
        <r>
          <rPr>
            <sz val="11"/>
            <color theme="1"/>
            <rFont val="Calibri"/>
            <family val="2"/>
            <scheme val="minor"/>
          </rPr>
          <t>Introduzca la fecha prevista de adjudicación, en formato dd-mm-aaaa</t>
        </r>
      </text>
    </comment>
    <comment ref="F296" authorId="2" shapeId="0">
      <text/>
    </comment>
    <comment ref="F297" authorId="1" shapeId="0">
      <text/>
    </comment>
    <comment ref="A299" authorId="1" shapeId="0">
      <text>
        <r>
          <rPr>
            <sz val="11"/>
            <color theme="1"/>
            <rFont val="Calibri"/>
            <family val="2"/>
            <scheme val="minor"/>
          </rPr>
          <t>Introduzca un codigo UNSPSC</t>
        </r>
      </text>
    </comment>
    <comment ref="B299" authorId="1" shapeId="0">
      <text>
        <r>
          <rPr>
            <sz val="11"/>
            <color theme="1"/>
            <rFont val="Calibri"/>
            <family val="2"/>
            <scheme val="minor"/>
          </rPr>
          <t>Descripción calculada automáticamente a partir de código del artículo</t>
        </r>
      </text>
    </comment>
    <comment ref="C299" authorId="1" shapeId="0">
      <text>
        <r>
          <rPr>
            <sz val="11"/>
            <color theme="1"/>
            <rFont val="Calibri"/>
            <family val="2"/>
            <scheme val="minor"/>
          </rPr>
          <t>Seleccione un valor de la lista</t>
        </r>
      </text>
    </comment>
    <comment ref="D299" authorId="1" shapeId="0">
      <text>
        <r>
          <rPr>
            <sz val="11"/>
            <color theme="1"/>
            <rFont val="Calibri"/>
            <family val="2"/>
            <scheme val="minor"/>
          </rPr>
          <t>Introduzca un número con dos decimales como máximo. Debe ser igual o mayor a la "Cantidad Real Consumida"</t>
        </r>
      </text>
    </comment>
    <comment ref="E299" authorId="1" shapeId="0">
      <text>
        <r>
          <rPr>
            <sz val="11"/>
            <color theme="1"/>
            <rFont val="Calibri"/>
            <family val="2"/>
            <scheme val="minor"/>
          </rPr>
          <t>Introduzca un número con dos decimales como máximo</t>
        </r>
      </text>
    </comment>
    <comment ref="F299" authorId="1" shapeId="0">
      <text>
        <r>
          <rPr>
            <sz val="11"/>
            <color theme="1"/>
            <rFont val="Calibri"/>
            <family val="2"/>
            <scheme val="minor"/>
          </rPr>
          <t>Monto calculado automáticamente por el sistema</t>
        </r>
      </text>
    </comment>
    <comment ref="A304" authorId="1" shapeId="0">
      <text>
        <r>
          <rPr>
            <sz val="11"/>
            <color theme="1"/>
            <rFont val="Calibri"/>
            <family val="2"/>
            <scheme val="minor"/>
          </rPr>
          <t>Introducir un texto con el nombre o referencia de la contratación</t>
        </r>
      </text>
    </comment>
    <comment ref="B304" authorId="1" shapeId="0">
      <text>
        <r>
          <rPr>
            <sz val="11"/>
            <color theme="1"/>
            <rFont val="Calibri"/>
            <family val="2"/>
            <scheme val="minor"/>
          </rPr>
          <t>Introduzca un texto con la finalidad de la contratación</t>
        </r>
      </text>
    </comment>
    <comment ref="C304" authorId="1" shapeId="0">
      <text>
        <r>
          <rPr>
            <sz val="11"/>
            <color theme="1"/>
            <rFont val="Calibri"/>
            <family val="2"/>
            <scheme val="minor"/>
          </rPr>
          <t>Seleccionar un valor del listado</t>
        </r>
      </text>
    </comment>
    <comment ref="D304" authorId="1" shapeId="0">
      <text>
        <r>
          <rPr>
            <sz val="11"/>
            <color theme="1"/>
            <rFont val="Calibri"/>
            <family val="2"/>
            <scheme val="minor"/>
          </rPr>
          <t>Seleccione el tipo de procedimiento</t>
        </r>
      </text>
    </comment>
    <comment ref="E304" authorId="1" shapeId="0">
      <text>
        <r>
          <rPr>
            <sz val="11"/>
            <color theme="1"/>
            <rFont val="Calibri"/>
            <family val="2"/>
            <scheme val="minor"/>
          </rPr>
          <t>Seleccione un valor de la lista</t>
        </r>
      </text>
    </comment>
    <comment ref="F304" authorId="1" shapeId="0">
      <text>
        <r>
          <rPr>
            <sz val="11"/>
            <color theme="1"/>
            <rFont val="Calibri"/>
            <family val="2"/>
            <scheme val="minor"/>
          </rPr>
          <t>Introduzca el código SNIP</t>
        </r>
      </text>
    </comment>
    <comment ref="C305" authorId="1" shapeId="0">
      <text>
        <r>
          <rPr>
            <sz val="11"/>
            <color theme="1"/>
            <rFont val="Calibri"/>
            <family val="2"/>
            <scheme val="minor"/>
          </rPr>
          <t>Introduzca la fecha de inicio del proceso, en formato dd-mm-aaaa</t>
        </r>
      </text>
    </comment>
    <comment ref="F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2" shapeId="0">
      <text/>
    </comment>
    <comment ref="C307" authorId="1" shapeId="0">
      <text>
        <r>
          <rPr>
            <sz val="11"/>
            <color theme="1"/>
            <rFont val="Calibri"/>
            <family val="2"/>
            <scheme val="minor"/>
          </rPr>
          <t>Introduzca la fecha prevista de adjudicación, en formato dd-mm-aaaa</t>
        </r>
      </text>
    </comment>
    <comment ref="F307" authorId="2" shapeId="0">
      <text/>
    </comment>
    <comment ref="F308" authorId="1" shapeId="0">
      <text/>
    </comment>
    <comment ref="A310" authorId="1" shapeId="0">
      <text>
        <r>
          <rPr>
            <sz val="11"/>
            <color theme="1"/>
            <rFont val="Calibri"/>
            <family val="2"/>
            <scheme val="minor"/>
          </rPr>
          <t>Introduzca un codigo UNSPSC</t>
        </r>
      </text>
    </comment>
    <comment ref="B310" authorId="1" shapeId="0">
      <text>
        <r>
          <rPr>
            <sz val="11"/>
            <color theme="1"/>
            <rFont val="Calibri"/>
            <family val="2"/>
            <scheme val="minor"/>
          </rPr>
          <t>Descripción calculada automáticamente a partir de código del artículo</t>
        </r>
      </text>
    </comment>
    <comment ref="C310" authorId="1" shapeId="0">
      <text>
        <r>
          <rPr>
            <sz val="11"/>
            <color theme="1"/>
            <rFont val="Calibri"/>
            <family val="2"/>
            <scheme val="minor"/>
          </rPr>
          <t>Seleccione un valor de la lista</t>
        </r>
      </text>
    </comment>
    <comment ref="D310" authorId="1" shapeId="0">
      <text>
        <r>
          <rPr>
            <sz val="11"/>
            <color theme="1"/>
            <rFont val="Calibri"/>
            <family val="2"/>
            <scheme val="minor"/>
          </rPr>
          <t>Introduzca un número con dos decimales como máximo. Debe ser igual o mayor a la "Cantidad Real Consumida"</t>
        </r>
      </text>
    </comment>
    <comment ref="E310" authorId="1" shapeId="0">
      <text>
        <r>
          <rPr>
            <sz val="11"/>
            <color theme="1"/>
            <rFont val="Calibri"/>
            <family val="2"/>
            <scheme val="minor"/>
          </rPr>
          <t>Introduzca un número con dos decimales como máximo</t>
        </r>
      </text>
    </comment>
    <comment ref="F310" authorId="1" shapeId="0">
      <text>
        <r>
          <rPr>
            <sz val="11"/>
            <color theme="1"/>
            <rFont val="Calibri"/>
            <family val="2"/>
            <scheme val="minor"/>
          </rPr>
          <t>Monto calculado automáticamente por el sistema</t>
        </r>
      </text>
    </comment>
    <comment ref="A315" authorId="1" shapeId="0">
      <text>
        <r>
          <rPr>
            <sz val="11"/>
            <color theme="1"/>
            <rFont val="Calibri"/>
            <family val="2"/>
            <scheme val="minor"/>
          </rPr>
          <t>Introducir un texto con el nombre o referencia de la contratación</t>
        </r>
      </text>
    </comment>
    <comment ref="B315" authorId="1" shapeId="0">
      <text>
        <r>
          <rPr>
            <sz val="11"/>
            <color theme="1"/>
            <rFont val="Calibri"/>
            <family val="2"/>
            <scheme val="minor"/>
          </rPr>
          <t>Introduzca un texto con la finalidad de la contratación</t>
        </r>
      </text>
    </comment>
    <comment ref="C315" authorId="1" shapeId="0">
      <text>
        <r>
          <rPr>
            <sz val="11"/>
            <color theme="1"/>
            <rFont val="Calibri"/>
            <family val="2"/>
            <scheme val="minor"/>
          </rPr>
          <t>Seleccionar un valor del listado</t>
        </r>
      </text>
    </comment>
    <comment ref="D315" authorId="1" shapeId="0">
      <text>
        <r>
          <rPr>
            <sz val="11"/>
            <color theme="1"/>
            <rFont val="Calibri"/>
            <family val="2"/>
            <scheme val="minor"/>
          </rPr>
          <t>Seleccione el tipo de procedimiento</t>
        </r>
      </text>
    </comment>
    <comment ref="E315" authorId="1" shapeId="0">
      <text>
        <r>
          <rPr>
            <sz val="11"/>
            <color theme="1"/>
            <rFont val="Calibri"/>
            <family val="2"/>
            <scheme val="minor"/>
          </rPr>
          <t>Seleccione un valor de la lista</t>
        </r>
      </text>
    </comment>
    <comment ref="F315" authorId="1" shapeId="0">
      <text>
        <r>
          <rPr>
            <sz val="11"/>
            <color theme="1"/>
            <rFont val="Calibri"/>
            <family val="2"/>
            <scheme val="minor"/>
          </rPr>
          <t>Introduzca el código SNIP</t>
        </r>
      </text>
    </comment>
    <comment ref="C316" authorId="1" shapeId="0">
      <text>
        <r>
          <rPr>
            <sz val="11"/>
            <color theme="1"/>
            <rFont val="Calibri"/>
            <family val="2"/>
            <scheme val="minor"/>
          </rPr>
          <t>Introduzca la fecha de inicio del proceso, en formato dd-mm-aaaa</t>
        </r>
      </text>
    </comment>
    <comment ref="F3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2" shapeId="0">
      <text/>
    </comment>
    <comment ref="C318" authorId="1" shapeId="0">
      <text>
        <r>
          <rPr>
            <sz val="11"/>
            <color theme="1"/>
            <rFont val="Calibri"/>
            <family val="2"/>
            <scheme val="minor"/>
          </rPr>
          <t>Introduzca la fecha prevista de adjudicación, en formato dd-mm-aaaa</t>
        </r>
      </text>
    </comment>
    <comment ref="F318" authorId="2" shapeId="0">
      <text/>
    </comment>
    <comment ref="F319" authorId="1" shapeId="0">
      <text/>
    </comment>
    <comment ref="A321" authorId="1" shapeId="0">
      <text>
        <r>
          <rPr>
            <sz val="11"/>
            <color theme="1"/>
            <rFont val="Calibri"/>
            <family val="2"/>
            <scheme val="minor"/>
          </rPr>
          <t>Introduzca un codigo UNSPSC</t>
        </r>
      </text>
    </comment>
    <comment ref="B321" authorId="1" shapeId="0">
      <text>
        <r>
          <rPr>
            <sz val="11"/>
            <color theme="1"/>
            <rFont val="Calibri"/>
            <family val="2"/>
            <scheme val="minor"/>
          </rPr>
          <t>Descripción calculada automáticamente a partir de código del artículo</t>
        </r>
      </text>
    </comment>
    <comment ref="C321" authorId="1" shapeId="0">
      <text>
        <r>
          <rPr>
            <sz val="11"/>
            <color theme="1"/>
            <rFont val="Calibri"/>
            <family val="2"/>
            <scheme val="minor"/>
          </rPr>
          <t>Seleccione un valor de la lista</t>
        </r>
      </text>
    </comment>
    <comment ref="D321" authorId="1" shapeId="0">
      <text>
        <r>
          <rPr>
            <sz val="11"/>
            <color theme="1"/>
            <rFont val="Calibri"/>
            <family val="2"/>
            <scheme val="minor"/>
          </rPr>
          <t>Introduzca un número con dos decimales como máximo. Debe ser igual o mayor a la "Cantidad Real Consumida"</t>
        </r>
      </text>
    </comment>
    <comment ref="E321" authorId="1" shapeId="0">
      <text>
        <r>
          <rPr>
            <sz val="11"/>
            <color theme="1"/>
            <rFont val="Calibri"/>
            <family val="2"/>
            <scheme val="minor"/>
          </rPr>
          <t>Introduzca un número con dos decimales como máximo</t>
        </r>
      </text>
    </comment>
    <comment ref="F321" authorId="1" shapeId="0">
      <text>
        <r>
          <rPr>
            <sz val="11"/>
            <color theme="1"/>
            <rFont val="Calibri"/>
            <family val="2"/>
            <scheme val="minor"/>
          </rPr>
          <t>Monto calculado automáticamente por el sistema</t>
        </r>
      </text>
    </comment>
    <comment ref="A326" authorId="1" shapeId="0">
      <text>
        <r>
          <rPr>
            <sz val="11"/>
            <color theme="1"/>
            <rFont val="Calibri"/>
            <family val="2"/>
            <scheme val="minor"/>
          </rPr>
          <t>Introducir un texto con el nombre o referencia de la contratación</t>
        </r>
      </text>
    </comment>
    <comment ref="B326" authorId="1" shapeId="0">
      <text>
        <r>
          <rPr>
            <sz val="11"/>
            <color theme="1"/>
            <rFont val="Calibri"/>
            <family val="2"/>
            <scheme val="minor"/>
          </rPr>
          <t>Introduzca un texto con la finalidad de la contratación</t>
        </r>
      </text>
    </comment>
    <comment ref="C326" authorId="1" shapeId="0">
      <text>
        <r>
          <rPr>
            <sz val="11"/>
            <color theme="1"/>
            <rFont val="Calibri"/>
            <family val="2"/>
            <scheme val="minor"/>
          </rPr>
          <t>Seleccionar un valor del listado</t>
        </r>
      </text>
    </comment>
    <comment ref="D326" authorId="1" shapeId="0">
      <text>
        <r>
          <rPr>
            <sz val="11"/>
            <color theme="1"/>
            <rFont val="Calibri"/>
            <family val="2"/>
            <scheme val="minor"/>
          </rPr>
          <t>Seleccione el tipo de procedimiento</t>
        </r>
      </text>
    </comment>
    <comment ref="E326" authorId="1" shapeId="0">
      <text>
        <r>
          <rPr>
            <sz val="11"/>
            <color theme="1"/>
            <rFont val="Calibri"/>
            <family val="2"/>
            <scheme val="minor"/>
          </rPr>
          <t>Seleccione un valor de la lista</t>
        </r>
      </text>
    </comment>
    <comment ref="F326" authorId="1" shapeId="0">
      <text>
        <r>
          <rPr>
            <sz val="11"/>
            <color theme="1"/>
            <rFont val="Calibri"/>
            <family val="2"/>
            <scheme val="minor"/>
          </rPr>
          <t>Introduzca el código SNIP</t>
        </r>
      </text>
    </comment>
    <comment ref="C327" authorId="1" shapeId="0">
      <text>
        <r>
          <rPr>
            <sz val="11"/>
            <color theme="1"/>
            <rFont val="Calibri"/>
            <family val="2"/>
            <scheme val="minor"/>
          </rPr>
          <t>Introduzca la fecha de inicio del proceso, en formato dd-mm-aaaa</t>
        </r>
      </text>
    </comment>
    <comment ref="F3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2" shapeId="0">
      <text/>
    </comment>
    <comment ref="C329" authorId="1" shapeId="0">
      <text>
        <r>
          <rPr>
            <sz val="11"/>
            <color theme="1"/>
            <rFont val="Calibri"/>
            <family val="2"/>
            <scheme val="minor"/>
          </rPr>
          <t>Introduzca la fecha prevista de adjudicación, en formato dd-mm-aaaa</t>
        </r>
      </text>
    </comment>
    <comment ref="F329" authorId="2" shapeId="0">
      <text/>
    </comment>
    <comment ref="F330" authorId="1" shapeId="0">
      <text/>
    </comment>
    <comment ref="A332" authorId="1" shapeId="0">
      <text>
        <r>
          <rPr>
            <sz val="11"/>
            <color theme="1"/>
            <rFont val="Calibri"/>
            <family val="2"/>
            <scheme val="minor"/>
          </rPr>
          <t>Introduzca un codigo UNSPSC</t>
        </r>
      </text>
    </comment>
    <comment ref="B332" authorId="1" shapeId="0">
      <text>
        <r>
          <rPr>
            <sz val="11"/>
            <color theme="1"/>
            <rFont val="Calibri"/>
            <family val="2"/>
            <scheme val="minor"/>
          </rPr>
          <t>Descripción calculada automáticamente a partir de código del artículo</t>
        </r>
      </text>
    </comment>
    <comment ref="C332" authorId="1" shapeId="0">
      <text>
        <r>
          <rPr>
            <sz val="11"/>
            <color theme="1"/>
            <rFont val="Calibri"/>
            <family val="2"/>
            <scheme val="minor"/>
          </rPr>
          <t>Seleccione un valor de la lista</t>
        </r>
      </text>
    </comment>
    <comment ref="D332" authorId="1" shapeId="0">
      <text>
        <r>
          <rPr>
            <sz val="11"/>
            <color theme="1"/>
            <rFont val="Calibri"/>
            <family val="2"/>
            <scheme val="minor"/>
          </rPr>
          <t>Introduzca un número con dos decimales como máximo. Debe ser igual o mayor a la "Cantidad Real Consumida"</t>
        </r>
      </text>
    </comment>
    <comment ref="E332" authorId="1" shapeId="0">
      <text>
        <r>
          <rPr>
            <sz val="11"/>
            <color theme="1"/>
            <rFont val="Calibri"/>
            <family val="2"/>
            <scheme val="minor"/>
          </rPr>
          <t>Introduzca un número con dos decimales como máximo</t>
        </r>
      </text>
    </comment>
    <comment ref="F332" authorId="1" shapeId="0">
      <text>
        <r>
          <rPr>
            <sz val="11"/>
            <color theme="1"/>
            <rFont val="Calibri"/>
            <family val="2"/>
            <scheme val="minor"/>
          </rPr>
          <t>Monto calculado automáticamente por el sistema</t>
        </r>
      </text>
    </comment>
    <comment ref="A340" authorId="1" shapeId="0">
      <text>
        <r>
          <rPr>
            <sz val="11"/>
            <color theme="1"/>
            <rFont val="Calibri"/>
            <family val="2"/>
            <scheme val="minor"/>
          </rPr>
          <t>Introducir un texto con el nombre o referencia de la contratación</t>
        </r>
      </text>
    </comment>
    <comment ref="B340" authorId="1" shapeId="0">
      <text>
        <r>
          <rPr>
            <sz val="11"/>
            <color theme="1"/>
            <rFont val="Calibri"/>
            <family val="2"/>
            <scheme val="minor"/>
          </rPr>
          <t>Introduzca un texto con la finalidad de la contratación</t>
        </r>
      </text>
    </comment>
    <comment ref="C340" authorId="1" shapeId="0">
      <text>
        <r>
          <rPr>
            <sz val="11"/>
            <color theme="1"/>
            <rFont val="Calibri"/>
            <family val="2"/>
            <scheme val="minor"/>
          </rPr>
          <t>Seleccionar un valor del listado</t>
        </r>
      </text>
    </comment>
    <comment ref="D340" authorId="1" shapeId="0">
      <text>
        <r>
          <rPr>
            <sz val="11"/>
            <color theme="1"/>
            <rFont val="Calibri"/>
            <family val="2"/>
            <scheme val="minor"/>
          </rPr>
          <t>Seleccione el tipo de procedimiento</t>
        </r>
      </text>
    </comment>
    <comment ref="E340" authorId="1" shapeId="0">
      <text>
        <r>
          <rPr>
            <sz val="11"/>
            <color theme="1"/>
            <rFont val="Calibri"/>
            <family val="2"/>
            <scheme val="minor"/>
          </rPr>
          <t>Seleccione un valor de la lista</t>
        </r>
      </text>
    </comment>
    <comment ref="F340" authorId="1" shapeId="0">
      <text>
        <r>
          <rPr>
            <sz val="11"/>
            <color theme="1"/>
            <rFont val="Calibri"/>
            <family val="2"/>
            <scheme val="minor"/>
          </rPr>
          <t>Introduzca el código SNIP</t>
        </r>
      </text>
    </comment>
    <comment ref="C341" authorId="1" shapeId="0">
      <text>
        <r>
          <rPr>
            <sz val="11"/>
            <color theme="1"/>
            <rFont val="Calibri"/>
            <family val="2"/>
            <scheme val="minor"/>
          </rPr>
          <t>Introduzca la fecha de inicio del proceso, en formato dd-mm-aaaa</t>
        </r>
      </text>
    </comment>
    <comment ref="F3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2" shapeId="0">
      <text/>
    </comment>
    <comment ref="C343" authorId="1" shapeId="0">
      <text>
        <r>
          <rPr>
            <sz val="11"/>
            <color theme="1"/>
            <rFont val="Calibri"/>
            <family val="2"/>
            <scheme val="minor"/>
          </rPr>
          <t>Introduzca la fecha prevista de adjudicación, en formato dd-mm-aaaa</t>
        </r>
      </text>
    </comment>
    <comment ref="F343" authorId="2" shapeId="0">
      <text/>
    </comment>
    <comment ref="F344" authorId="1" shapeId="0">
      <text/>
    </comment>
    <comment ref="A346" authorId="1" shapeId="0">
      <text>
        <r>
          <rPr>
            <sz val="11"/>
            <color theme="1"/>
            <rFont val="Calibri"/>
            <family val="2"/>
            <scheme val="minor"/>
          </rPr>
          <t>Introduzca un codigo UNSPSC</t>
        </r>
      </text>
    </comment>
    <comment ref="B346" authorId="1" shapeId="0">
      <text>
        <r>
          <rPr>
            <sz val="11"/>
            <color theme="1"/>
            <rFont val="Calibri"/>
            <family val="2"/>
            <scheme val="minor"/>
          </rPr>
          <t>Descripción calculada automáticamente a partir de código del artículo</t>
        </r>
      </text>
    </comment>
    <comment ref="C346" authorId="1" shapeId="0">
      <text>
        <r>
          <rPr>
            <sz val="11"/>
            <color theme="1"/>
            <rFont val="Calibri"/>
            <family val="2"/>
            <scheme val="minor"/>
          </rPr>
          <t>Seleccione un valor de la lista</t>
        </r>
      </text>
    </comment>
    <comment ref="D346" authorId="1" shapeId="0">
      <text>
        <r>
          <rPr>
            <sz val="11"/>
            <color theme="1"/>
            <rFont val="Calibri"/>
            <family val="2"/>
            <scheme val="minor"/>
          </rPr>
          <t>Introduzca un número con dos decimales como máximo. Debe ser igual o mayor a la "Cantidad Real Consumida"</t>
        </r>
      </text>
    </comment>
    <comment ref="E346" authorId="1" shapeId="0">
      <text>
        <r>
          <rPr>
            <sz val="11"/>
            <color theme="1"/>
            <rFont val="Calibri"/>
            <family val="2"/>
            <scheme val="minor"/>
          </rPr>
          <t>Introduzca un número con dos decimales como máximo</t>
        </r>
      </text>
    </comment>
    <comment ref="F346" authorId="1" shapeId="0">
      <text>
        <r>
          <rPr>
            <sz val="11"/>
            <color theme="1"/>
            <rFont val="Calibri"/>
            <family val="2"/>
            <scheme val="minor"/>
          </rPr>
          <t>Monto calculado automáticamente por el sistema</t>
        </r>
      </text>
    </comment>
    <comment ref="A351" authorId="2" shapeId="0">
      <text>
        <r>
          <rPr>
            <sz val="11"/>
            <color theme="1"/>
            <rFont val="Calibri"/>
            <family val="2"/>
            <scheme val="minor"/>
          </rPr>
          <t>Introducir un texto con el nombre o referencia de la contratación</t>
        </r>
      </text>
    </comment>
    <comment ref="B351" authorId="1" shapeId="0">
      <text>
        <r>
          <rPr>
            <sz val="11"/>
            <color theme="1"/>
            <rFont val="Calibri"/>
            <family val="2"/>
            <scheme val="minor"/>
          </rPr>
          <t>Introduzca un texto con la finalidad de la contratación</t>
        </r>
      </text>
    </comment>
    <comment ref="C351" authorId="1" shapeId="0">
      <text>
        <r>
          <rPr>
            <sz val="11"/>
            <color theme="1"/>
            <rFont val="Calibri"/>
            <family val="2"/>
            <scheme val="minor"/>
          </rPr>
          <t>Seleccionar un valor del listado</t>
        </r>
      </text>
    </comment>
    <comment ref="D351" authorId="1" shapeId="0">
      <text>
        <r>
          <rPr>
            <sz val="11"/>
            <color theme="1"/>
            <rFont val="Calibri"/>
            <family val="2"/>
            <scheme val="minor"/>
          </rPr>
          <t>Seleccione el tipo de procedimiento</t>
        </r>
      </text>
    </comment>
    <comment ref="E351" authorId="1" shapeId="0">
      <text>
        <r>
          <rPr>
            <sz val="11"/>
            <color theme="1"/>
            <rFont val="Calibri"/>
            <family val="2"/>
            <scheme val="minor"/>
          </rPr>
          <t>Seleccione un valor de la lista</t>
        </r>
      </text>
    </comment>
    <comment ref="F351" authorId="1" shapeId="0">
      <text>
        <r>
          <rPr>
            <sz val="11"/>
            <color theme="1"/>
            <rFont val="Calibri"/>
            <family val="2"/>
            <scheme val="minor"/>
          </rPr>
          <t>Introduzca el código SNIP</t>
        </r>
      </text>
    </comment>
    <comment ref="C352" authorId="1" shapeId="0">
      <text>
        <r>
          <rPr>
            <sz val="11"/>
            <color theme="1"/>
            <rFont val="Calibri"/>
            <family val="2"/>
            <scheme val="minor"/>
          </rPr>
          <t>Introduzca la fecha de inicio del proceso, en formato dd-mm-aaaa</t>
        </r>
      </text>
    </comment>
    <comment ref="F3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text/>
    </comment>
    <comment ref="C354" authorId="1" shapeId="0">
      <text>
        <r>
          <rPr>
            <sz val="11"/>
            <color theme="1"/>
            <rFont val="Calibri"/>
            <family val="2"/>
            <scheme val="minor"/>
          </rPr>
          <t>Introduzca la fecha prevista de adjudicación, en formato dd-mm-aaaa</t>
        </r>
      </text>
    </comment>
    <comment ref="F354" authorId="2" shapeId="0">
      <text/>
    </comment>
    <comment ref="F355" authorId="1" shapeId="0">
      <text/>
    </comment>
    <comment ref="A357" authorId="1" shapeId="0">
      <text>
        <r>
          <rPr>
            <sz val="11"/>
            <color theme="1"/>
            <rFont val="Calibri"/>
            <family val="2"/>
            <scheme val="minor"/>
          </rPr>
          <t>Introduzca un codigo UNSPSC</t>
        </r>
      </text>
    </comment>
    <comment ref="B357" authorId="1" shapeId="0">
      <text>
        <r>
          <rPr>
            <sz val="11"/>
            <color theme="1"/>
            <rFont val="Calibri"/>
            <family val="2"/>
            <scheme val="minor"/>
          </rPr>
          <t>Descripción calculada automáticamente a partir de código del artículo</t>
        </r>
      </text>
    </comment>
    <comment ref="C357" authorId="1" shapeId="0">
      <text>
        <r>
          <rPr>
            <sz val="11"/>
            <color theme="1"/>
            <rFont val="Calibri"/>
            <family val="2"/>
            <scheme val="minor"/>
          </rPr>
          <t>Seleccione un valor de la lista</t>
        </r>
      </text>
    </comment>
    <comment ref="D357" authorId="1" shapeId="0">
      <text>
        <r>
          <rPr>
            <sz val="11"/>
            <color theme="1"/>
            <rFont val="Calibri"/>
            <family val="2"/>
            <scheme val="minor"/>
          </rPr>
          <t>Introduzca un número con dos decimales como máximo. Debe ser igual o mayor a la "Cantidad Real Consumida"</t>
        </r>
      </text>
    </comment>
    <comment ref="E357" authorId="1" shapeId="0">
      <text>
        <r>
          <rPr>
            <sz val="11"/>
            <color theme="1"/>
            <rFont val="Calibri"/>
            <family val="2"/>
            <scheme val="minor"/>
          </rPr>
          <t>Introduzca un número con dos decimales como máximo</t>
        </r>
      </text>
    </comment>
    <comment ref="F357" authorId="1" shapeId="0">
      <text>
        <r>
          <rPr>
            <sz val="11"/>
            <color theme="1"/>
            <rFont val="Calibri"/>
            <family val="2"/>
            <scheme val="minor"/>
          </rPr>
          <t>Monto calculado automáticamente por el sistema</t>
        </r>
      </text>
    </comment>
    <comment ref="A363" authorId="2" shapeId="0">
      <text>
        <r>
          <rPr>
            <sz val="11"/>
            <color theme="1"/>
            <rFont val="Calibri"/>
            <family val="2"/>
            <scheme val="minor"/>
          </rPr>
          <t>Introducir un texto con el nombre o referencia de la contratación</t>
        </r>
      </text>
    </comment>
    <comment ref="B363" authorId="1" shapeId="0">
      <text>
        <r>
          <rPr>
            <sz val="11"/>
            <color theme="1"/>
            <rFont val="Calibri"/>
            <family val="2"/>
            <scheme val="minor"/>
          </rPr>
          <t>Introduzca un texto con la finalidad de la contratación</t>
        </r>
      </text>
    </comment>
    <comment ref="C363" authorId="1" shapeId="0">
      <text>
        <r>
          <rPr>
            <sz val="11"/>
            <color theme="1"/>
            <rFont val="Calibri"/>
            <family val="2"/>
            <scheme val="minor"/>
          </rPr>
          <t>Seleccionar un valor del listado</t>
        </r>
      </text>
    </comment>
    <comment ref="D363" authorId="1" shapeId="0">
      <text>
        <r>
          <rPr>
            <sz val="11"/>
            <color theme="1"/>
            <rFont val="Calibri"/>
            <family val="2"/>
            <scheme val="minor"/>
          </rPr>
          <t>Seleccione el tipo de procedimiento</t>
        </r>
      </text>
    </comment>
    <comment ref="E363" authorId="1" shapeId="0">
      <text>
        <r>
          <rPr>
            <sz val="11"/>
            <color theme="1"/>
            <rFont val="Calibri"/>
            <family val="2"/>
            <scheme val="minor"/>
          </rPr>
          <t>Seleccione un valor de la lista</t>
        </r>
      </text>
    </comment>
    <comment ref="F363" authorId="1" shapeId="0">
      <text>
        <r>
          <rPr>
            <sz val="11"/>
            <color theme="1"/>
            <rFont val="Calibri"/>
            <family val="2"/>
            <scheme val="minor"/>
          </rPr>
          <t>Introduzca el código SNIP</t>
        </r>
      </text>
    </comment>
    <comment ref="C364" authorId="1" shapeId="0">
      <text>
        <r>
          <rPr>
            <sz val="11"/>
            <color theme="1"/>
            <rFont val="Calibri"/>
            <family val="2"/>
            <scheme val="minor"/>
          </rPr>
          <t>Introduzca la fecha de inicio del proceso, en formato dd-mm-aaaa</t>
        </r>
      </text>
    </comment>
    <comment ref="F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2" shapeId="0">
      <text/>
    </comment>
    <comment ref="C366" authorId="1" shapeId="0">
      <text>
        <r>
          <rPr>
            <sz val="11"/>
            <color theme="1"/>
            <rFont val="Calibri"/>
            <family val="2"/>
            <scheme val="minor"/>
          </rPr>
          <t>Introduzca la fecha prevista de adjudicación, en formato dd-mm-aaaa</t>
        </r>
      </text>
    </comment>
    <comment ref="F366" authorId="2" shapeId="0">
      <text/>
    </comment>
    <comment ref="F367" authorId="1" shapeId="0">
      <text/>
    </comment>
    <comment ref="A369" authorId="1" shapeId="0">
      <text>
        <r>
          <rPr>
            <sz val="11"/>
            <color theme="1"/>
            <rFont val="Calibri"/>
            <family val="2"/>
            <scheme val="minor"/>
          </rPr>
          <t>Introduzca un codigo UNSPSC</t>
        </r>
      </text>
    </comment>
    <comment ref="B369" authorId="1" shapeId="0">
      <text>
        <r>
          <rPr>
            <sz val="11"/>
            <color theme="1"/>
            <rFont val="Calibri"/>
            <family val="2"/>
            <scheme val="minor"/>
          </rPr>
          <t>Descripción calculada automáticamente a partir de código del artículo</t>
        </r>
      </text>
    </comment>
    <comment ref="C369" authorId="1" shapeId="0">
      <text>
        <r>
          <rPr>
            <sz val="11"/>
            <color theme="1"/>
            <rFont val="Calibri"/>
            <family val="2"/>
            <scheme val="minor"/>
          </rPr>
          <t>Seleccione un valor de la lista</t>
        </r>
      </text>
    </comment>
    <comment ref="D369" authorId="1" shapeId="0">
      <text>
        <r>
          <rPr>
            <sz val="11"/>
            <color theme="1"/>
            <rFont val="Calibri"/>
            <family val="2"/>
            <scheme val="minor"/>
          </rPr>
          <t>Introduzca un número con dos decimales como máximo. Debe ser igual o mayor a la "Cantidad Real Consumida"</t>
        </r>
      </text>
    </comment>
    <comment ref="E369" authorId="1" shapeId="0">
      <text>
        <r>
          <rPr>
            <sz val="11"/>
            <color theme="1"/>
            <rFont val="Calibri"/>
            <family val="2"/>
            <scheme val="minor"/>
          </rPr>
          <t>Introduzca un número con dos decimales como máximo</t>
        </r>
      </text>
    </comment>
    <comment ref="F369" authorId="1" shapeId="0">
      <text>
        <r>
          <rPr>
            <sz val="11"/>
            <color theme="1"/>
            <rFont val="Calibri"/>
            <family val="2"/>
            <scheme val="minor"/>
          </rPr>
          <t>Monto calculado automáticamente por el sistema</t>
        </r>
      </text>
    </comment>
    <comment ref="A375" authorId="2" shapeId="0">
      <text>
        <r>
          <rPr>
            <sz val="11"/>
            <color theme="1"/>
            <rFont val="Calibri"/>
            <family val="2"/>
            <scheme val="minor"/>
          </rPr>
          <t>Introducir un texto con el nombre o referencia de la contratación</t>
        </r>
      </text>
    </comment>
    <comment ref="B375" authorId="1" shapeId="0">
      <text>
        <r>
          <rPr>
            <sz val="11"/>
            <color theme="1"/>
            <rFont val="Calibri"/>
            <family val="2"/>
            <scheme val="minor"/>
          </rPr>
          <t>Introduzca un texto con la finalidad de la contratación</t>
        </r>
      </text>
    </comment>
    <comment ref="C375" authorId="1" shapeId="0">
      <text>
        <r>
          <rPr>
            <sz val="11"/>
            <color theme="1"/>
            <rFont val="Calibri"/>
            <family val="2"/>
            <scheme val="minor"/>
          </rPr>
          <t>Seleccionar un valor del listado</t>
        </r>
      </text>
    </comment>
    <comment ref="D375" authorId="1" shapeId="0">
      <text>
        <r>
          <rPr>
            <sz val="11"/>
            <color theme="1"/>
            <rFont val="Calibri"/>
            <family val="2"/>
            <scheme val="minor"/>
          </rPr>
          <t>Seleccione el tipo de procedimiento</t>
        </r>
      </text>
    </comment>
    <comment ref="E375" authorId="1" shapeId="0">
      <text>
        <r>
          <rPr>
            <sz val="11"/>
            <color theme="1"/>
            <rFont val="Calibri"/>
            <family val="2"/>
            <scheme val="minor"/>
          </rPr>
          <t>Seleccione un valor de la lista</t>
        </r>
      </text>
    </comment>
    <comment ref="F375" authorId="1" shapeId="0">
      <text>
        <r>
          <rPr>
            <sz val="11"/>
            <color theme="1"/>
            <rFont val="Calibri"/>
            <family val="2"/>
            <scheme val="minor"/>
          </rPr>
          <t>Introduzca el código SNIP</t>
        </r>
      </text>
    </comment>
    <comment ref="C376" authorId="1" shapeId="0">
      <text>
        <r>
          <rPr>
            <sz val="11"/>
            <color theme="1"/>
            <rFont val="Calibri"/>
            <family val="2"/>
            <scheme val="minor"/>
          </rPr>
          <t>Introduzca la fecha de inicio del proceso, en formato dd-mm-aaaa</t>
        </r>
      </text>
    </comment>
    <comment ref="F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2" shapeId="0">
      <text/>
    </comment>
    <comment ref="C378" authorId="1" shapeId="0">
      <text>
        <r>
          <rPr>
            <sz val="11"/>
            <color theme="1"/>
            <rFont val="Calibri"/>
            <family val="2"/>
            <scheme val="minor"/>
          </rPr>
          <t>Introduzca la fecha prevista de adjudicación, en formato dd-mm-aaaa</t>
        </r>
      </text>
    </comment>
    <comment ref="F378" authorId="2" shapeId="0">
      <text/>
    </comment>
    <comment ref="F379" authorId="1" shapeId="0">
      <text/>
    </comment>
    <comment ref="A381" authorId="1" shapeId="0">
      <text>
        <r>
          <rPr>
            <sz val="11"/>
            <color theme="1"/>
            <rFont val="Calibri"/>
            <family val="2"/>
            <scheme val="minor"/>
          </rPr>
          <t>Introduzca un codigo UNSPSC</t>
        </r>
      </text>
    </comment>
    <comment ref="B381" authorId="1" shapeId="0">
      <text>
        <r>
          <rPr>
            <sz val="11"/>
            <color theme="1"/>
            <rFont val="Calibri"/>
            <family val="2"/>
            <scheme val="minor"/>
          </rPr>
          <t>Descripción calculada automáticamente a partir de código del artículo</t>
        </r>
      </text>
    </comment>
    <comment ref="C381" authorId="1" shapeId="0">
      <text>
        <r>
          <rPr>
            <sz val="11"/>
            <color theme="1"/>
            <rFont val="Calibri"/>
            <family val="2"/>
            <scheme val="minor"/>
          </rPr>
          <t>Seleccione un valor de la lista</t>
        </r>
      </text>
    </comment>
    <comment ref="D381" authorId="1" shapeId="0">
      <text>
        <r>
          <rPr>
            <sz val="11"/>
            <color theme="1"/>
            <rFont val="Calibri"/>
            <family val="2"/>
            <scheme val="minor"/>
          </rPr>
          <t>Introduzca un número con dos decimales como máximo. Debe ser igual o mayor a la "Cantidad Real Consumida"</t>
        </r>
      </text>
    </comment>
    <comment ref="E381" authorId="1" shapeId="0">
      <text>
        <r>
          <rPr>
            <sz val="11"/>
            <color theme="1"/>
            <rFont val="Calibri"/>
            <family val="2"/>
            <scheme val="minor"/>
          </rPr>
          <t>Introduzca un número con dos decimales como máximo</t>
        </r>
      </text>
    </comment>
    <comment ref="F381" authorId="1" shapeId="0">
      <text>
        <r>
          <rPr>
            <sz val="11"/>
            <color theme="1"/>
            <rFont val="Calibri"/>
            <family val="2"/>
            <scheme val="minor"/>
          </rPr>
          <t>Monto calculado automáticamente por el sistema</t>
        </r>
      </text>
    </comment>
    <comment ref="A387" authorId="2" shapeId="0">
      <text>
        <r>
          <rPr>
            <sz val="11"/>
            <color theme="1"/>
            <rFont val="Calibri"/>
            <family val="2"/>
            <scheme val="minor"/>
          </rPr>
          <t>Introducir un texto con el nombre o referencia de la contratación</t>
        </r>
      </text>
    </comment>
    <comment ref="B387" authorId="1" shapeId="0">
      <text>
        <r>
          <rPr>
            <sz val="11"/>
            <color theme="1"/>
            <rFont val="Calibri"/>
            <family val="2"/>
            <scheme val="minor"/>
          </rPr>
          <t>Introduzca un texto con la finalidad de la contratación</t>
        </r>
      </text>
    </comment>
    <comment ref="C387" authorId="1" shapeId="0">
      <text>
        <r>
          <rPr>
            <sz val="11"/>
            <color theme="1"/>
            <rFont val="Calibri"/>
            <family val="2"/>
            <scheme val="minor"/>
          </rPr>
          <t>Seleccionar un valor del listado</t>
        </r>
      </text>
    </comment>
    <comment ref="D387" authorId="1" shapeId="0">
      <text>
        <r>
          <rPr>
            <sz val="11"/>
            <color theme="1"/>
            <rFont val="Calibri"/>
            <family val="2"/>
            <scheme val="minor"/>
          </rPr>
          <t>Seleccione el tipo de procedimiento</t>
        </r>
      </text>
    </comment>
    <comment ref="E387" authorId="1" shapeId="0">
      <text>
        <r>
          <rPr>
            <sz val="11"/>
            <color theme="1"/>
            <rFont val="Calibri"/>
            <family val="2"/>
            <scheme val="minor"/>
          </rPr>
          <t>Seleccione un valor de la lista</t>
        </r>
      </text>
    </comment>
    <comment ref="F387" authorId="1" shapeId="0">
      <text>
        <r>
          <rPr>
            <sz val="11"/>
            <color theme="1"/>
            <rFont val="Calibri"/>
            <family val="2"/>
            <scheme val="minor"/>
          </rPr>
          <t>Introduzca el código SNIP</t>
        </r>
      </text>
    </comment>
    <comment ref="C388" authorId="1" shapeId="0">
      <text>
        <r>
          <rPr>
            <sz val="11"/>
            <color theme="1"/>
            <rFont val="Calibri"/>
            <family val="2"/>
            <scheme val="minor"/>
          </rPr>
          <t>Introduzca la fecha de inicio del proceso, en formato dd-mm-aaaa</t>
        </r>
      </text>
    </comment>
    <comment ref="F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text/>
    </comment>
    <comment ref="C390" authorId="1" shapeId="0">
      <text>
        <r>
          <rPr>
            <sz val="11"/>
            <color theme="1"/>
            <rFont val="Calibri"/>
            <family val="2"/>
            <scheme val="minor"/>
          </rPr>
          <t>Introduzca la fecha prevista de adjudicación, en formato dd-mm-aaaa</t>
        </r>
      </text>
    </comment>
    <comment ref="F390" authorId="2" shapeId="0">
      <text/>
    </comment>
    <comment ref="F391" authorId="1" shapeId="0">
      <text/>
    </comment>
    <comment ref="A393" authorId="1" shapeId="0">
      <text>
        <r>
          <rPr>
            <sz val="11"/>
            <color theme="1"/>
            <rFont val="Calibri"/>
            <family val="2"/>
            <scheme val="minor"/>
          </rPr>
          <t>Introduzca un codigo UNSPSC</t>
        </r>
      </text>
    </comment>
    <comment ref="B393" authorId="1" shapeId="0">
      <text>
        <r>
          <rPr>
            <sz val="11"/>
            <color theme="1"/>
            <rFont val="Calibri"/>
            <family val="2"/>
            <scheme val="minor"/>
          </rPr>
          <t>Descripción calculada automáticamente a partir de código del artículo</t>
        </r>
      </text>
    </comment>
    <comment ref="C393" authorId="1" shapeId="0">
      <text>
        <r>
          <rPr>
            <sz val="11"/>
            <color theme="1"/>
            <rFont val="Calibri"/>
            <family val="2"/>
            <scheme val="minor"/>
          </rPr>
          <t>Seleccione un valor de la lista</t>
        </r>
      </text>
    </comment>
    <comment ref="D393" authorId="1" shapeId="0">
      <text>
        <r>
          <rPr>
            <sz val="11"/>
            <color theme="1"/>
            <rFont val="Calibri"/>
            <family val="2"/>
            <scheme val="minor"/>
          </rPr>
          <t>Introduzca un número con dos decimales como máximo. Debe ser igual o mayor a la "Cantidad Real Consumida"</t>
        </r>
      </text>
    </comment>
    <comment ref="E393" authorId="1" shapeId="0">
      <text>
        <r>
          <rPr>
            <sz val="11"/>
            <color theme="1"/>
            <rFont val="Calibri"/>
            <family val="2"/>
            <scheme val="minor"/>
          </rPr>
          <t>Introduzca un número con dos decimales como máximo</t>
        </r>
      </text>
    </comment>
    <comment ref="F393" authorId="1" shapeId="0">
      <text>
        <r>
          <rPr>
            <sz val="11"/>
            <color theme="1"/>
            <rFont val="Calibri"/>
            <family val="2"/>
            <scheme val="minor"/>
          </rPr>
          <t>Monto calculado automáticamente por el sistema</t>
        </r>
      </text>
    </comment>
    <comment ref="A399" authorId="1" shapeId="0">
      <text>
        <r>
          <rPr>
            <sz val="11"/>
            <color theme="1"/>
            <rFont val="Calibri"/>
            <family val="2"/>
            <scheme val="minor"/>
          </rPr>
          <t>Introducir un texto con el nombre o referencia de la contratación</t>
        </r>
      </text>
    </comment>
    <comment ref="B399" authorId="1" shapeId="0">
      <text>
        <r>
          <rPr>
            <sz val="11"/>
            <color theme="1"/>
            <rFont val="Calibri"/>
            <family val="2"/>
            <scheme val="minor"/>
          </rPr>
          <t>Introduzca un texto con la finalidad de la contratación</t>
        </r>
      </text>
    </comment>
    <comment ref="C399" authorId="1" shapeId="0">
      <text>
        <r>
          <rPr>
            <sz val="11"/>
            <color theme="1"/>
            <rFont val="Calibri"/>
            <family val="2"/>
            <scheme val="minor"/>
          </rPr>
          <t>Seleccionar un valor del listado</t>
        </r>
      </text>
    </comment>
    <comment ref="D399" authorId="1" shapeId="0">
      <text>
        <r>
          <rPr>
            <sz val="11"/>
            <color theme="1"/>
            <rFont val="Calibri"/>
            <family val="2"/>
            <scheme val="minor"/>
          </rPr>
          <t>Seleccione el tipo de procedimiento</t>
        </r>
      </text>
    </comment>
    <comment ref="E399" authorId="1" shapeId="0">
      <text>
        <r>
          <rPr>
            <sz val="11"/>
            <color theme="1"/>
            <rFont val="Calibri"/>
            <family val="2"/>
            <scheme val="minor"/>
          </rPr>
          <t>Seleccione un valor de la lista</t>
        </r>
      </text>
    </comment>
    <comment ref="F399" authorId="1" shapeId="0">
      <text>
        <r>
          <rPr>
            <sz val="11"/>
            <color theme="1"/>
            <rFont val="Calibri"/>
            <family val="2"/>
            <scheme val="minor"/>
          </rPr>
          <t>Introduzca el código SNIP</t>
        </r>
      </text>
    </comment>
    <comment ref="C400" authorId="1" shapeId="0">
      <text>
        <r>
          <rPr>
            <sz val="11"/>
            <color theme="1"/>
            <rFont val="Calibri"/>
            <family val="2"/>
            <scheme val="minor"/>
          </rPr>
          <t>Introduzca la fecha de inicio del proceso, en formato dd-mm-aaaa</t>
        </r>
      </text>
    </comment>
    <comment ref="F4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2" shapeId="0">
      <text/>
    </comment>
    <comment ref="C402" authorId="1" shapeId="0">
      <text>
        <r>
          <rPr>
            <sz val="11"/>
            <color theme="1"/>
            <rFont val="Calibri"/>
            <family val="2"/>
            <scheme val="minor"/>
          </rPr>
          <t>Introduzca la fecha prevista de adjudicación, en formato dd-mm-aaaa</t>
        </r>
      </text>
    </comment>
    <comment ref="F402" authorId="2" shapeId="0">
      <text/>
    </comment>
    <comment ref="F403" authorId="1" shapeId="0">
      <text/>
    </comment>
    <comment ref="A405" authorId="1" shapeId="0">
      <text>
        <r>
          <rPr>
            <sz val="11"/>
            <color theme="1"/>
            <rFont val="Calibri"/>
            <family val="2"/>
            <scheme val="minor"/>
          </rPr>
          <t>Introduzca un codigo UNSPSC</t>
        </r>
      </text>
    </comment>
    <comment ref="B405" authorId="1" shapeId="0">
      <text>
        <r>
          <rPr>
            <sz val="11"/>
            <color theme="1"/>
            <rFont val="Calibri"/>
            <family val="2"/>
            <scheme val="minor"/>
          </rPr>
          <t>Descripción calculada automáticamente a partir de código del artículo</t>
        </r>
      </text>
    </comment>
    <comment ref="C405" authorId="1" shapeId="0">
      <text>
        <r>
          <rPr>
            <sz val="11"/>
            <color theme="1"/>
            <rFont val="Calibri"/>
            <family val="2"/>
            <scheme val="minor"/>
          </rPr>
          <t>Seleccione un valor de la lista</t>
        </r>
      </text>
    </comment>
    <comment ref="D405" authorId="1" shapeId="0">
      <text>
        <r>
          <rPr>
            <sz val="11"/>
            <color theme="1"/>
            <rFont val="Calibri"/>
            <family val="2"/>
            <scheme val="minor"/>
          </rPr>
          <t>Introduzca un número con dos decimales como máximo. Debe ser igual o mayor a la "Cantidad Real Consumida"</t>
        </r>
      </text>
    </comment>
    <comment ref="E405" authorId="1" shapeId="0">
      <text>
        <r>
          <rPr>
            <sz val="11"/>
            <color theme="1"/>
            <rFont val="Calibri"/>
            <family val="2"/>
            <scheme val="minor"/>
          </rPr>
          <t>Introduzca un número con dos decimales como máximo</t>
        </r>
      </text>
    </comment>
    <comment ref="F405" authorId="1" shapeId="0">
      <text>
        <r>
          <rPr>
            <sz val="11"/>
            <color theme="1"/>
            <rFont val="Calibri"/>
            <family val="2"/>
            <scheme val="minor"/>
          </rPr>
          <t>Monto calculado automáticamente por el sistema</t>
        </r>
      </text>
    </comment>
    <comment ref="A433" authorId="1" shapeId="0">
      <text>
        <r>
          <rPr>
            <sz val="11"/>
            <color theme="1"/>
            <rFont val="Calibri"/>
            <family val="2"/>
            <scheme val="minor"/>
          </rPr>
          <t>Introducir un texto con el nombre o referencia de la contratación</t>
        </r>
      </text>
    </comment>
    <comment ref="B433" authorId="1" shapeId="0">
      <text>
        <r>
          <rPr>
            <sz val="11"/>
            <color theme="1"/>
            <rFont val="Calibri"/>
            <family val="2"/>
            <scheme val="minor"/>
          </rPr>
          <t>Introduzca un texto con la finalidad de la contratación</t>
        </r>
      </text>
    </comment>
    <comment ref="C433" authorId="1" shapeId="0">
      <text>
        <r>
          <rPr>
            <sz val="11"/>
            <color theme="1"/>
            <rFont val="Calibri"/>
            <family val="2"/>
            <scheme val="minor"/>
          </rPr>
          <t>Seleccionar un valor del listado</t>
        </r>
      </text>
    </comment>
    <comment ref="D433" authorId="1" shapeId="0">
      <text>
        <r>
          <rPr>
            <sz val="11"/>
            <color theme="1"/>
            <rFont val="Calibri"/>
            <family val="2"/>
            <scheme val="minor"/>
          </rPr>
          <t>Seleccione el tipo de procedimiento</t>
        </r>
      </text>
    </comment>
    <comment ref="E433" authorId="1" shapeId="0">
      <text>
        <r>
          <rPr>
            <sz val="11"/>
            <color theme="1"/>
            <rFont val="Calibri"/>
            <family val="2"/>
            <scheme val="minor"/>
          </rPr>
          <t>Seleccione un valor de la lista</t>
        </r>
      </text>
    </comment>
    <comment ref="F433" authorId="1" shapeId="0">
      <text>
        <r>
          <rPr>
            <sz val="11"/>
            <color theme="1"/>
            <rFont val="Calibri"/>
            <family val="2"/>
            <scheme val="minor"/>
          </rPr>
          <t>Introduzca el código SNIP</t>
        </r>
      </text>
    </comment>
    <comment ref="C434" authorId="1" shapeId="0">
      <text>
        <r>
          <rPr>
            <sz val="11"/>
            <color theme="1"/>
            <rFont val="Calibri"/>
            <family val="2"/>
            <scheme val="minor"/>
          </rPr>
          <t>Introduzca la fecha de inicio del proceso, en formato dd-mm-aaaa</t>
        </r>
      </text>
    </comment>
    <comment ref="F4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2" shapeId="0">
      <text/>
    </comment>
    <comment ref="C436" authorId="1" shapeId="0">
      <text>
        <r>
          <rPr>
            <sz val="11"/>
            <color theme="1"/>
            <rFont val="Calibri"/>
            <family val="2"/>
            <scheme val="minor"/>
          </rPr>
          <t>Introduzca la fecha prevista de adjudicación, en formato dd-mm-aaaa</t>
        </r>
      </text>
    </comment>
    <comment ref="F436" authorId="2" shapeId="0">
      <text/>
    </comment>
    <comment ref="F437" authorId="1" shapeId="0">
      <text/>
    </comment>
    <comment ref="A439" authorId="1" shapeId="0">
      <text>
        <r>
          <rPr>
            <sz val="11"/>
            <color theme="1"/>
            <rFont val="Calibri"/>
            <family val="2"/>
            <scheme val="minor"/>
          </rPr>
          <t>Introduzca un codigo UNSPSC</t>
        </r>
      </text>
    </comment>
    <comment ref="B439" authorId="1" shapeId="0">
      <text>
        <r>
          <rPr>
            <sz val="11"/>
            <color theme="1"/>
            <rFont val="Calibri"/>
            <family val="2"/>
            <scheme val="minor"/>
          </rPr>
          <t>Descripción calculada automáticamente a partir de código del artículo</t>
        </r>
      </text>
    </comment>
    <comment ref="C439" authorId="1" shapeId="0">
      <text>
        <r>
          <rPr>
            <sz val="11"/>
            <color theme="1"/>
            <rFont val="Calibri"/>
            <family val="2"/>
            <scheme val="minor"/>
          </rPr>
          <t>Seleccione un valor de la lista</t>
        </r>
      </text>
    </comment>
    <comment ref="D439" authorId="1" shapeId="0">
      <text>
        <r>
          <rPr>
            <sz val="11"/>
            <color theme="1"/>
            <rFont val="Calibri"/>
            <family val="2"/>
            <scheme val="minor"/>
          </rPr>
          <t>Introduzca un número con dos decimales como máximo. Debe ser igual o mayor a la "Cantidad Real Consumida"</t>
        </r>
      </text>
    </comment>
    <comment ref="E439" authorId="1" shapeId="0">
      <text>
        <r>
          <rPr>
            <sz val="11"/>
            <color theme="1"/>
            <rFont val="Calibri"/>
            <family val="2"/>
            <scheme val="minor"/>
          </rPr>
          <t>Introduzca un número con dos decimales como máximo</t>
        </r>
      </text>
    </comment>
    <comment ref="F439"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text/>
    </comment>
    <comment ref="C470" authorId="1" shapeId="0">
      <text>
        <r>
          <rPr>
            <sz val="11"/>
            <color theme="1"/>
            <rFont val="Calibri"/>
            <family val="2"/>
            <scheme val="minor"/>
          </rPr>
          <t>Introduzca la fecha prevista de adjudicación, en formato dd-mm-aaaa</t>
        </r>
      </text>
    </comment>
    <comment ref="F470" authorId="2"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537" authorId="1" shapeId="0">
      <text>
        <r>
          <rPr>
            <sz val="11"/>
            <color theme="1"/>
            <rFont val="Calibri"/>
            <family val="2"/>
            <scheme val="minor"/>
          </rPr>
          <t>Introducir un texto con el nombre o referencia de la contratación</t>
        </r>
      </text>
    </comment>
    <comment ref="B537" authorId="1" shapeId="0">
      <text>
        <r>
          <rPr>
            <sz val="11"/>
            <color theme="1"/>
            <rFont val="Calibri"/>
            <family val="2"/>
            <scheme val="minor"/>
          </rPr>
          <t>Introduzca un texto con la finalidad de la contratación</t>
        </r>
      </text>
    </comment>
    <comment ref="C537" authorId="1" shapeId="0">
      <text>
        <r>
          <rPr>
            <sz val="11"/>
            <color theme="1"/>
            <rFont val="Calibri"/>
            <family val="2"/>
            <scheme val="minor"/>
          </rPr>
          <t>Seleccionar un valor del listado</t>
        </r>
      </text>
    </comment>
    <comment ref="D537" authorId="1" shapeId="0">
      <text>
        <r>
          <rPr>
            <sz val="11"/>
            <color theme="1"/>
            <rFont val="Calibri"/>
            <family val="2"/>
            <scheme val="minor"/>
          </rPr>
          <t>Seleccione el tipo de procedimiento</t>
        </r>
      </text>
    </comment>
    <comment ref="E537" authorId="1" shapeId="0">
      <text>
        <r>
          <rPr>
            <sz val="11"/>
            <color theme="1"/>
            <rFont val="Calibri"/>
            <family val="2"/>
            <scheme val="minor"/>
          </rPr>
          <t>Seleccione un valor de la lista</t>
        </r>
      </text>
    </comment>
    <comment ref="F537" authorId="1" shapeId="0">
      <text>
        <r>
          <rPr>
            <sz val="11"/>
            <color theme="1"/>
            <rFont val="Calibri"/>
            <family val="2"/>
            <scheme val="minor"/>
          </rPr>
          <t>Introduzca el código SNIP</t>
        </r>
      </text>
    </comment>
    <comment ref="C538" authorId="1" shapeId="0">
      <text>
        <r>
          <rPr>
            <sz val="11"/>
            <color theme="1"/>
            <rFont val="Calibri"/>
            <family val="2"/>
            <scheme val="minor"/>
          </rPr>
          <t>Introduzca la fecha de inicio del proceso, en formato dd-mm-aaaa</t>
        </r>
      </text>
    </comment>
    <comment ref="F5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text/>
    </comment>
    <comment ref="C540" authorId="1" shapeId="0">
      <text>
        <r>
          <rPr>
            <sz val="11"/>
            <color theme="1"/>
            <rFont val="Calibri"/>
            <family val="2"/>
            <scheme val="minor"/>
          </rPr>
          <t>Introduzca la fecha prevista de adjudicación, en formato dd-mm-aaaa</t>
        </r>
      </text>
    </comment>
    <comment ref="F540" authorId="2" shapeId="0">
      <text/>
    </comment>
    <comment ref="F541" authorId="1" shapeId="0">
      <text/>
    </comment>
    <comment ref="A543" authorId="1" shapeId="0">
      <text>
        <r>
          <rPr>
            <sz val="11"/>
            <color theme="1"/>
            <rFont val="Calibri"/>
            <family val="2"/>
            <scheme val="minor"/>
          </rPr>
          <t>Introduzca un codigo UNSPSC</t>
        </r>
      </text>
    </comment>
    <comment ref="B543" authorId="1" shapeId="0">
      <text>
        <r>
          <rPr>
            <sz val="11"/>
            <color theme="1"/>
            <rFont val="Calibri"/>
            <family val="2"/>
            <scheme val="minor"/>
          </rPr>
          <t>Descripción calculada automáticamente a partir de código del artículo</t>
        </r>
      </text>
    </comment>
    <comment ref="C543" authorId="1" shapeId="0">
      <text>
        <r>
          <rPr>
            <sz val="11"/>
            <color theme="1"/>
            <rFont val="Calibri"/>
            <family val="2"/>
            <scheme val="minor"/>
          </rPr>
          <t>Seleccione un valor de la lista</t>
        </r>
      </text>
    </comment>
    <comment ref="D543" authorId="1" shapeId="0">
      <text>
        <r>
          <rPr>
            <sz val="11"/>
            <color theme="1"/>
            <rFont val="Calibri"/>
            <family val="2"/>
            <scheme val="minor"/>
          </rPr>
          <t>Introduzca un número con dos decimales como máximo. Debe ser igual o mayor a la "Cantidad Real Consumida"</t>
        </r>
      </text>
    </comment>
    <comment ref="E543" authorId="1" shapeId="0">
      <text>
        <r>
          <rPr>
            <sz val="11"/>
            <color theme="1"/>
            <rFont val="Calibri"/>
            <family val="2"/>
            <scheme val="minor"/>
          </rPr>
          <t>Introduzca un número con dos decimales como máximo</t>
        </r>
      </text>
    </comment>
    <comment ref="F543" authorId="1" shapeId="0">
      <text>
        <r>
          <rPr>
            <sz val="11"/>
            <color theme="1"/>
            <rFont val="Calibri"/>
            <family val="2"/>
            <scheme val="minor"/>
          </rPr>
          <t>Monto calculado automáticamente por el sistema</t>
        </r>
      </text>
    </comment>
    <comment ref="A607" authorId="1" shapeId="0">
      <text>
        <r>
          <rPr>
            <sz val="11"/>
            <color theme="1"/>
            <rFont val="Calibri"/>
            <family val="2"/>
            <scheme val="minor"/>
          </rPr>
          <t>Introducir un texto con el nombre o referencia de la contratación</t>
        </r>
      </text>
    </comment>
    <comment ref="B607" authorId="1" shapeId="0">
      <text>
        <r>
          <rPr>
            <sz val="11"/>
            <color theme="1"/>
            <rFont val="Calibri"/>
            <family val="2"/>
            <scheme val="minor"/>
          </rPr>
          <t>Introduzca un texto con la finalidad de la contratación</t>
        </r>
      </text>
    </comment>
    <comment ref="C607" authorId="1" shapeId="0">
      <text>
        <r>
          <rPr>
            <sz val="11"/>
            <color theme="1"/>
            <rFont val="Calibri"/>
            <family val="2"/>
            <scheme val="minor"/>
          </rPr>
          <t>Seleccionar un valor del listado</t>
        </r>
      </text>
    </comment>
    <comment ref="D607" authorId="1" shapeId="0">
      <text>
        <r>
          <rPr>
            <sz val="11"/>
            <color theme="1"/>
            <rFont val="Calibri"/>
            <family val="2"/>
            <scheme val="minor"/>
          </rPr>
          <t>Seleccione el tipo de procedimiento</t>
        </r>
      </text>
    </comment>
    <comment ref="E607" authorId="1" shapeId="0">
      <text>
        <r>
          <rPr>
            <sz val="11"/>
            <color theme="1"/>
            <rFont val="Calibri"/>
            <family val="2"/>
            <scheme val="minor"/>
          </rPr>
          <t>Seleccione un valor de la lista</t>
        </r>
      </text>
    </comment>
    <comment ref="F607" authorId="1" shapeId="0">
      <text>
        <r>
          <rPr>
            <sz val="11"/>
            <color theme="1"/>
            <rFont val="Calibri"/>
            <family val="2"/>
            <scheme val="minor"/>
          </rPr>
          <t>Introduzca el código SNIP</t>
        </r>
      </text>
    </comment>
    <comment ref="C608" authorId="1" shapeId="0">
      <text>
        <r>
          <rPr>
            <sz val="11"/>
            <color theme="1"/>
            <rFont val="Calibri"/>
            <family val="2"/>
            <scheme val="minor"/>
          </rPr>
          <t>Introduzca la fecha de inicio del proceso, en formato dd-mm-aaaa</t>
        </r>
      </text>
    </comment>
    <comment ref="F6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2" shapeId="0">
      <text/>
    </comment>
    <comment ref="C610" authorId="1" shapeId="0">
      <text>
        <r>
          <rPr>
            <sz val="11"/>
            <color theme="1"/>
            <rFont val="Calibri"/>
            <family val="2"/>
            <scheme val="minor"/>
          </rPr>
          <t>Introduzca la fecha prevista de adjudicación, en formato dd-mm-aaaa</t>
        </r>
      </text>
    </comment>
    <comment ref="F610" authorId="2" shapeId="0">
      <text/>
    </comment>
    <comment ref="F611" authorId="1" shapeId="0">
      <text/>
    </comment>
    <comment ref="A613" authorId="1" shapeId="0">
      <text>
        <r>
          <rPr>
            <sz val="11"/>
            <color theme="1"/>
            <rFont val="Calibri"/>
            <family val="2"/>
            <scheme val="minor"/>
          </rPr>
          <t>Introduzca un codigo UNSPSC</t>
        </r>
      </text>
    </comment>
    <comment ref="B613" authorId="1" shapeId="0">
      <text>
        <r>
          <rPr>
            <sz val="11"/>
            <color theme="1"/>
            <rFont val="Calibri"/>
            <family val="2"/>
            <scheme val="minor"/>
          </rPr>
          <t>Descripción calculada automáticamente a partir de código del artículo</t>
        </r>
      </text>
    </comment>
    <comment ref="C613" authorId="1" shapeId="0">
      <text>
        <r>
          <rPr>
            <sz val="11"/>
            <color theme="1"/>
            <rFont val="Calibri"/>
            <family val="2"/>
            <scheme val="minor"/>
          </rPr>
          <t>Seleccione un valor de la lista</t>
        </r>
      </text>
    </comment>
    <comment ref="D613" authorId="1" shapeId="0">
      <text>
        <r>
          <rPr>
            <sz val="11"/>
            <color theme="1"/>
            <rFont val="Calibri"/>
            <family val="2"/>
            <scheme val="minor"/>
          </rPr>
          <t>Introduzca un número con dos decimales como máximo. Debe ser igual o mayor a la "Cantidad Real Consumida"</t>
        </r>
      </text>
    </comment>
    <comment ref="E613" authorId="1" shapeId="0">
      <text>
        <r>
          <rPr>
            <sz val="11"/>
            <color theme="1"/>
            <rFont val="Calibri"/>
            <family val="2"/>
            <scheme val="minor"/>
          </rPr>
          <t>Introduzca un número con dos decimales como máximo</t>
        </r>
      </text>
    </comment>
    <comment ref="F613" authorId="1" shapeId="0">
      <text>
        <r>
          <rPr>
            <sz val="11"/>
            <color theme="1"/>
            <rFont val="Calibri"/>
            <family val="2"/>
            <scheme val="minor"/>
          </rPr>
          <t>Monto calculado automáticamente por el sistema</t>
        </r>
      </text>
    </comment>
    <comment ref="A618" authorId="1" shapeId="0">
      <text>
        <r>
          <rPr>
            <sz val="11"/>
            <color theme="1"/>
            <rFont val="Calibri"/>
            <family val="2"/>
            <scheme val="minor"/>
          </rPr>
          <t>Introducir un texto con el nombre o referencia de la contratación</t>
        </r>
      </text>
    </comment>
    <comment ref="B618" authorId="1" shapeId="0">
      <text>
        <r>
          <rPr>
            <sz val="11"/>
            <color theme="1"/>
            <rFont val="Calibri"/>
            <family val="2"/>
            <scheme val="minor"/>
          </rPr>
          <t>Introduzca un texto con la finalidad de la contratación</t>
        </r>
      </text>
    </comment>
    <comment ref="C618" authorId="1" shapeId="0">
      <text>
        <r>
          <rPr>
            <sz val="11"/>
            <color theme="1"/>
            <rFont val="Calibri"/>
            <family val="2"/>
            <scheme val="minor"/>
          </rPr>
          <t>Seleccionar un valor del listado</t>
        </r>
      </text>
    </comment>
    <comment ref="D618" authorId="1" shapeId="0">
      <text>
        <r>
          <rPr>
            <sz val="11"/>
            <color theme="1"/>
            <rFont val="Calibri"/>
            <family val="2"/>
            <scheme val="minor"/>
          </rPr>
          <t>Seleccione el tipo de procedimiento</t>
        </r>
      </text>
    </comment>
    <comment ref="E618" authorId="1" shapeId="0">
      <text>
        <r>
          <rPr>
            <sz val="11"/>
            <color theme="1"/>
            <rFont val="Calibri"/>
            <family val="2"/>
            <scheme val="minor"/>
          </rPr>
          <t>Seleccione un valor de la lista</t>
        </r>
      </text>
    </comment>
    <comment ref="F618" authorId="1" shapeId="0">
      <text>
        <r>
          <rPr>
            <sz val="11"/>
            <color theme="1"/>
            <rFont val="Calibri"/>
            <family val="2"/>
            <scheme val="minor"/>
          </rPr>
          <t>Introduzca el código SNIP</t>
        </r>
      </text>
    </comment>
    <comment ref="C619" authorId="1" shapeId="0">
      <text>
        <r>
          <rPr>
            <sz val="11"/>
            <color theme="1"/>
            <rFont val="Calibri"/>
            <family val="2"/>
            <scheme val="minor"/>
          </rPr>
          <t>Introduzca la fecha de inicio del proceso, en formato dd-mm-aaaa</t>
        </r>
      </text>
    </comment>
    <comment ref="F6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2" shapeId="0">
      <text/>
    </comment>
    <comment ref="C621" authorId="1" shapeId="0">
      <text>
        <r>
          <rPr>
            <sz val="11"/>
            <color theme="1"/>
            <rFont val="Calibri"/>
            <family val="2"/>
            <scheme val="minor"/>
          </rPr>
          <t>Introduzca la fecha prevista de adjudicación, en formato dd-mm-aaaa</t>
        </r>
      </text>
    </comment>
    <comment ref="F621" authorId="2" shapeId="0">
      <text/>
    </comment>
    <comment ref="F622" authorId="1" shapeId="0">
      <text/>
    </comment>
    <comment ref="A624" authorId="1" shapeId="0">
      <text>
        <r>
          <rPr>
            <sz val="11"/>
            <color theme="1"/>
            <rFont val="Calibri"/>
            <family val="2"/>
            <scheme val="minor"/>
          </rPr>
          <t>Introduzca un codigo UNSPSC</t>
        </r>
      </text>
    </comment>
    <comment ref="B624" authorId="1" shapeId="0">
      <text>
        <r>
          <rPr>
            <sz val="11"/>
            <color theme="1"/>
            <rFont val="Calibri"/>
            <family val="2"/>
            <scheme val="minor"/>
          </rPr>
          <t>Descripción calculada automáticamente a partir de código del artículo</t>
        </r>
      </text>
    </comment>
    <comment ref="C624" authorId="1" shapeId="0">
      <text>
        <r>
          <rPr>
            <sz val="11"/>
            <color theme="1"/>
            <rFont val="Calibri"/>
            <family val="2"/>
            <scheme val="minor"/>
          </rPr>
          <t>Seleccione un valor de la lista</t>
        </r>
      </text>
    </comment>
    <comment ref="D624" authorId="1" shapeId="0">
      <text>
        <r>
          <rPr>
            <sz val="11"/>
            <color theme="1"/>
            <rFont val="Calibri"/>
            <family val="2"/>
            <scheme val="minor"/>
          </rPr>
          <t>Introduzca un número con dos decimales como máximo. Debe ser igual o mayor a la "Cantidad Real Consumida"</t>
        </r>
      </text>
    </comment>
    <comment ref="E624" authorId="1" shapeId="0">
      <text>
        <r>
          <rPr>
            <sz val="11"/>
            <color theme="1"/>
            <rFont val="Calibri"/>
            <family val="2"/>
            <scheme val="minor"/>
          </rPr>
          <t>Introduzca un número con dos decimales como máximo</t>
        </r>
      </text>
    </comment>
    <comment ref="F624" authorId="1" shapeId="0">
      <text>
        <r>
          <rPr>
            <sz val="11"/>
            <color theme="1"/>
            <rFont val="Calibri"/>
            <family val="2"/>
            <scheme val="minor"/>
          </rPr>
          <t>Monto calculado automáticamente por el sistema</t>
        </r>
      </text>
    </comment>
    <comment ref="A629" authorId="1" shapeId="0">
      <text>
        <r>
          <rPr>
            <sz val="11"/>
            <color theme="1"/>
            <rFont val="Calibri"/>
            <family val="2"/>
            <scheme val="minor"/>
          </rPr>
          <t>Introducir un texto con el nombre o referencia de la contratación</t>
        </r>
      </text>
    </comment>
    <comment ref="B629" authorId="1" shapeId="0">
      <text>
        <r>
          <rPr>
            <sz val="11"/>
            <color theme="1"/>
            <rFont val="Calibri"/>
            <family val="2"/>
            <scheme val="minor"/>
          </rPr>
          <t>Introduzca un texto con la finalidad de la contratación</t>
        </r>
      </text>
    </comment>
    <comment ref="C629" authorId="1" shapeId="0">
      <text>
        <r>
          <rPr>
            <sz val="11"/>
            <color theme="1"/>
            <rFont val="Calibri"/>
            <family val="2"/>
            <scheme val="minor"/>
          </rPr>
          <t>Seleccionar un valor del listado</t>
        </r>
      </text>
    </comment>
    <comment ref="D629" authorId="1" shapeId="0">
      <text>
        <r>
          <rPr>
            <sz val="11"/>
            <color theme="1"/>
            <rFont val="Calibri"/>
            <family val="2"/>
            <scheme val="minor"/>
          </rPr>
          <t>Seleccione el tipo de procedimiento</t>
        </r>
      </text>
    </comment>
    <comment ref="E629" authorId="1" shapeId="0">
      <text>
        <r>
          <rPr>
            <sz val="11"/>
            <color theme="1"/>
            <rFont val="Calibri"/>
            <family val="2"/>
            <scheme val="minor"/>
          </rPr>
          <t>Seleccione un valor de la lista</t>
        </r>
      </text>
    </comment>
    <comment ref="F629" authorId="1" shapeId="0">
      <text>
        <r>
          <rPr>
            <sz val="11"/>
            <color theme="1"/>
            <rFont val="Calibri"/>
            <family val="2"/>
            <scheme val="minor"/>
          </rPr>
          <t>Introduzca el código SNIP</t>
        </r>
      </text>
    </comment>
    <comment ref="C630" authorId="1" shapeId="0">
      <text>
        <r>
          <rPr>
            <sz val="11"/>
            <color theme="1"/>
            <rFont val="Calibri"/>
            <family val="2"/>
            <scheme val="minor"/>
          </rPr>
          <t>Introduzca la fecha de inicio del proceso, en formato dd-mm-aaaa</t>
        </r>
      </text>
    </comment>
    <comment ref="F6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text/>
    </comment>
    <comment ref="C632" authorId="1" shapeId="0">
      <text>
        <r>
          <rPr>
            <sz val="11"/>
            <color theme="1"/>
            <rFont val="Calibri"/>
            <family val="2"/>
            <scheme val="minor"/>
          </rPr>
          <t>Introduzca la fecha prevista de adjudicación, en formato dd-mm-aaaa</t>
        </r>
      </text>
    </comment>
    <comment ref="F632" authorId="2" shapeId="0">
      <text/>
    </comment>
    <comment ref="F633" authorId="1" shapeId="0">
      <text/>
    </comment>
    <comment ref="A635" authorId="1" shapeId="0">
      <text>
        <r>
          <rPr>
            <sz val="11"/>
            <color theme="1"/>
            <rFont val="Calibri"/>
            <family val="2"/>
            <scheme val="minor"/>
          </rPr>
          <t>Introduzca un codigo UNSPSC</t>
        </r>
      </text>
    </comment>
    <comment ref="B635" authorId="1" shapeId="0">
      <text>
        <r>
          <rPr>
            <sz val="11"/>
            <color theme="1"/>
            <rFont val="Calibri"/>
            <family val="2"/>
            <scheme val="minor"/>
          </rPr>
          <t>Descripción calculada automáticamente a partir de código del artículo</t>
        </r>
      </text>
    </comment>
    <comment ref="C635" authorId="1" shapeId="0">
      <text>
        <r>
          <rPr>
            <sz val="11"/>
            <color theme="1"/>
            <rFont val="Calibri"/>
            <family val="2"/>
            <scheme val="minor"/>
          </rPr>
          <t>Seleccione un valor de la lista</t>
        </r>
      </text>
    </comment>
    <comment ref="D635" authorId="1" shapeId="0">
      <text>
        <r>
          <rPr>
            <sz val="11"/>
            <color theme="1"/>
            <rFont val="Calibri"/>
            <family val="2"/>
            <scheme val="minor"/>
          </rPr>
          <t>Introduzca un número con dos decimales como máximo. Debe ser igual o mayor a la "Cantidad Real Consumida"</t>
        </r>
      </text>
    </comment>
    <comment ref="E635" authorId="1" shapeId="0">
      <text>
        <r>
          <rPr>
            <sz val="11"/>
            <color theme="1"/>
            <rFont val="Calibri"/>
            <family val="2"/>
            <scheme val="minor"/>
          </rPr>
          <t>Introduzca un número con dos decimales como máximo</t>
        </r>
      </text>
    </comment>
    <comment ref="F635" authorId="1" shapeId="0">
      <text>
        <r>
          <rPr>
            <sz val="11"/>
            <color theme="1"/>
            <rFont val="Calibri"/>
            <family val="2"/>
            <scheme val="minor"/>
          </rPr>
          <t>Monto calculado automáticamente por el sistema</t>
        </r>
      </text>
    </comment>
    <comment ref="A646" authorId="1" shapeId="0">
      <text>
        <r>
          <rPr>
            <sz val="11"/>
            <color theme="1"/>
            <rFont val="Calibri"/>
            <family val="2"/>
            <scheme val="minor"/>
          </rPr>
          <t>Introducir un texto con el nombre o referencia de la contratación</t>
        </r>
      </text>
    </comment>
    <comment ref="B646" authorId="1" shapeId="0">
      <text>
        <r>
          <rPr>
            <sz val="11"/>
            <color theme="1"/>
            <rFont val="Calibri"/>
            <family val="2"/>
            <scheme val="minor"/>
          </rPr>
          <t>Introduzca un texto con la finalidad de la contratación</t>
        </r>
      </text>
    </comment>
    <comment ref="C646" authorId="1" shapeId="0">
      <text>
        <r>
          <rPr>
            <sz val="11"/>
            <color theme="1"/>
            <rFont val="Calibri"/>
            <family val="2"/>
            <scheme val="minor"/>
          </rPr>
          <t>Seleccionar un valor del listado</t>
        </r>
      </text>
    </comment>
    <comment ref="D646" authorId="1" shapeId="0">
      <text>
        <r>
          <rPr>
            <sz val="11"/>
            <color theme="1"/>
            <rFont val="Calibri"/>
            <family val="2"/>
            <scheme val="minor"/>
          </rPr>
          <t>Seleccione el tipo de procedimiento</t>
        </r>
      </text>
    </comment>
    <comment ref="E646" authorId="1" shapeId="0">
      <text>
        <r>
          <rPr>
            <sz val="11"/>
            <color theme="1"/>
            <rFont val="Calibri"/>
            <family val="2"/>
            <scheme val="minor"/>
          </rPr>
          <t>Seleccione un valor de la lista</t>
        </r>
      </text>
    </comment>
    <comment ref="F646" authorId="1" shapeId="0">
      <text>
        <r>
          <rPr>
            <sz val="11"/>
            <color theme="1"/>
            <rFont val="Calibri"/>
            <family val="2"/>
            <scheme val="minor"/>
          </rPr>
          <t>Introduzca el código SNIP</t>
        </r>
      </text>
    </comment>
    <comment ref="C647" authorId="1" shapeId="0">
      <text>
        <r>
          <rPr>
            <sz val="11"/>
            <color theme="1"/>
            <rFont val="Calibri"/>
            <family val="2"/>
            <scheme val="minor"/>
          </rPr>
          <t>Introduzca la fecha de inicio del proceso, en formato dd-mm-aaaa</t>
        </r>
      </text>
    </comment>
    <comment ref="F6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2" shapeId="0">
      <text/>
    </comment>
    <comment ref="C649" authorId="1" shapeId="0">
      <text>
        <r>
          <rPr>
            <sz val="11"/>
            <color theme="1"/>
            <rFont val="Calibri"/>
            <family val="2"/>
            <scheme val="minor"/>
          </rPr>
          <t>Introduzca la fecha prevista de adjudicación, en formato dd-mm-aaaa</t>
        </r>
      </text>
    </comment>
    <comment ref="F649" authorId="2" shapeId="0">
      <text/>
    </comment>
    <comment ref="F650" authorId="1" shapeId="0">
      <text/>
    </comment>
    <comment ref="A652" authorId="1" shapeId="0">
      <text>
        <r>
          <rPr>
            <sz val="11"/>
            <color theme="1"/>
            <rFont val="Calibri"/>
            <family val="2"/>
            <scheme val="minor"/>
          </rPr>
          <t>Introduzca un codigo UNSPSC</t>
        </r>
      </text>
    </comment>
    <comment ref="B652" authorId="1" shapeId="0">
      <text>
        <r>
          <rPr>
            <sz val="11"/>
            <color theme="1"/>
            <rFont val="Calibri"/>
            <family val="2"/>
            <scheme val="minor"/>
          </rPr>
          <t>Descripción calculada automáticamente a partir de código del artículo</t>
        </r>
      </text>
    </comment>
    <comment ref="C652" authorId="1" shapeId="0">
      <text>
        <r>
          <rPr>
            <sz val="11"/>
            <color theme="1"/>
            <rFont val="Calibri"/>
            <family val="2"/>
            <scheme val="minor"/>
          </rPr>
          <t>Seleccione un valor de la lista</t>
        </r>
      </text>
    </comment>
    <comment ref="D652" authorId="1" shapeId="0">
      <text>
        <r>
          <rPr>
            <sz val="11"/>
            <color theme="1"/>
            <rFont val="Calibri"/>
            <family val="2"/>
            <scheme val="minor"/>
          </rPr>
          <t>Introduzca un número con dos decimales como máximo. Debe ser igual o mayor a la "Cantidad Real Consumida"</t>
        </r>
      </text>
    </comment>
    <comment ref="E652" authorId="1" shapeId="0">
      <text>
        <r>
          <rPr>
            <sz val="11"/>
            <color theme="1"/>
            <rFont val="Calibri"/>
            <family val="2"/>
            <scheme val="minor"/>
          </rPr>
          <t>Introduzca un número con dos decimales como máximo</t>
        </r>
      </text>
    </comment>
    <comment ref="F652" authorId="1" shapeId="0">
      <text>
        <r>
          <rPr>
            <sz val="11"/>
            <color theme="1"/>
            <rFont val="Calibri"/>
            <family val="2"/>
            <scheme val="minor"/>
          </rPr>
          <t>Monto calculado automáticamente por el sistema</t>
        </r>
      </text>
    </comment>
    <comment ref="A657" authorId="1" shapeId="0">
      <text>
        <r>
          <rPr>
            <sz val="11"/>
            <color theme="1"/>
            <rFont val="Calibri"/>
            <family val="2"/>
            <scheme val="minor"/>
          </rPr>
          <t>Introducir un texto con el nombre o referencia de la contratación</t>
        </r>
      </text>
    </comment>
    <comment ref="B657" authorId="1" shapeId="0">
      <text>
        <r>
          <rPr>
            <sz val="11"/>
            <color theme="1"/>
            <rFont val="Calibri"/>
            <family val="2"/>
            <scheme val="minor"/>
          </rPr>
          <t>Introduzca un texto con la finalidad de la contratación</t>
        </r>
      </text>
    </comment>
    <comment ref="C657" authorId="1" shapeId="0">
      <text>
        <r>
          <rPr>
            <sz val="11"/>
            <color theme="1"/>
            <rFont val="Calibri"/>
            <family val="2"/>
            <scheme val="minor"/>
          </rPr>
          <t>Seleccionar un valor del listado</t>
        </r>
      </text>
    </comment>
    <comment ref="D657" authorId="1" shapeId="0">
      <text>
        <r>
          <rPr>
            <sz val="11"/>
            <color theme="1"/>
            <rFont val="Calibri"/>
            <family val="2"/>
            <scheme val="minor"/>
          </rPr>
          <t>Seleccione el tipo de procedimiento</t>
        </r>
      </text>
    </comment>
    <comment ref="E657" authorId="1" shapeId="0">
      <text>
        <r>
          <rPr>
            <sz val="11"/>
            <color theme="1"/>
            <rFont val="Calibri"/>
            <family val="2"/>
            <scheme val="minor"/>
          </rPr>
          <t>Seleccione un valor de la lista</t>
        </r>
      </text>
    </comment>
    <comment ref="F657" authorId="1" shapeId="0">
      <text>
        <r>
          <rPr>
            <sz val="11"/>
            <color theme="1"/>
            <rFont val="Calibri"/>
            <family val="2"/>
            <scheme val="minor"/>
          </rPr>
          <t>Introduzca el código SNIP</t>
        </r>
      </text>
    </comment>
    <comment ref="C658" authorId="1" shapeId="0">
      <text>
        <r>
          <rPr>
            <sz val="11"/>
            <color theme="1"/>
            <rFont val="Calibri"/>
            <family val="2"/>
            <scheme val="minor"/>
          </rPr>
          <t>Introduzca la fecha de inicio del proceso, en formato dd-mm-aaaa</t>
        </r>
      </text>
    </comment>
    <comment ref="F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shapeId="0">
      <text/>
    </comment>
    <comment ref="C660" authorId="1" shapeId="0">
      <text>
        <r>
          <rPr>
            <sz val="11"/>
            <color theme="1"/>
            <rFont val="Calibri"/>
            <family val="2"/>
            <scheme val="minor"/>
          </rPr>
          <t>Introduzca la fecha prevista de adjudicación, en formato dd-mm-aaaa</t>
        </r>
      </text>
    </comment>
    <comment ref="F660" authorId="2" shapeId="0">
      <text/>
    </comment>
    <comment ref="F661" authorId="1" shapeId="0">
      <text/>
    </comment>
    <comment ref="A663" authorId="1" shapeId="0">
      <text>
        <r>
          <rPr>
            <sz val="11"/>
            <color theme="1"/>
            <rFont val="Calibri"/>
            <family val="2"/>
            <scheme val="minor"/>
          </rPr>
          <t>Introduzca un codigo UNSPSC</t>
        </r>
      </text>
    </comment>
    <comment ref="B663" authorId="1" shapeId="0">
      <text>
        <r>
          <rPr>
            <sz val="11"/>
            <color theme="1"/>
            <rFont val="Calibri"/>
            <family val="2"/>
            <scheme val="minor"/>
          </rPr>
          <t>Descripción calculada automáticamente a partir de código del artículo</t>
        </r>
      </text>
    </comment>
    <comment ref="C663" authorId="1" shapeId="0">
      <text>
        <r>
          <rPr>
            <sz val="11"/>
            <color theme="1"/>
            <rFont val="Calibri"/>
            <family val="2"/>
            <scheme val="minor"/>
          </rPr>
          <t>Seleccione un valor de la lista</t>
        </r>
      </text>
    </comment>
    <comment ref="D663" authorId="1" shapeId="0">
      <text>
        <r>
          <rPr>
            <sz val="11"/>
            <color theme="1"/>
            <rFont val="Calibri"/>
            <family val="2"/>
            <scheme val="minor"/>
          </rPr>
          <t>Introduzca un número con dos decimales como máximo. Debe ser igual o mayor a la "Cantidad Real Consumida"</t>
        </r>
      </text>
    </comment>
    <comment ref="E663" authorId="1" shapeId="0">
      <text>
        <r>
          <rPr>
            <sz val="11"/>
            <color theme="1"/>
            <rFont val="Calibri"/>
            <family val="2"/>
            <scheme val="minor"/>
          </rPr>
          <t>Introduzca un número con dos decimales como máximo</t>
        </r>
      </text>
    </comment>
    <comment ref="F663" authorId="1" shapeId="0">
      <text>
        <r>
          <rPr>
            <sz val="11"/>
            <color theme="1"/>
            <rFont val="Calibri"/>
            <family val="2"/>
            <scheme val="minor"/>
          </rPr>
          <t>Monto calculado automáticamente por el sistema</t>
        </r>
      </text>
    </comment>
    <comment ref="A674" authorId="1" shapeId="0">
      <text>
        <r>
          <rPr>
            <sz val="11"/>
            <color theme="1"/>
            <rFont val="Calibri"/>
            <family val="2"/>
            <scheme val="minor"/>
          </rPr>
          <t>Introducir un texto con el nombre o referencia de la contratación</t>
        </r>
      </text>
    </comment>
    <comment ref="B674" authorId="1" shapeId="0">
      <text>
        <r>
          <rPr>
            <sz val="11"/>
            <color theme="1"/>
            <rFont val="Calibri"/>
            <family val="2"/>
            <scheme val="minor"/>
          </rPr>
          <t>Introduzca un texto con la finalidad de la contratación</t>
        </r>
      </text>
    </comment>
    <comment ref="C674" authorId="1" shapeId="0">
      <text>
        <r>
          <rPr>
            <sz val="11"/>
            <color theme="1"/>
            <rFont val="Calibri"/>
            <family val="2"/>
            <scheme val="minor"/>
          </rPr>
          <t>Seleccionar un valor del listado</t>
        </r>
      </text>
    </comment>
    <comment ref="D674" authorId="1" shapeId="0">
      <text>
        <r>
          <rPr>
            <sz val="11"/>
            <color theme="1"/>
            <rFont val="Calibri"/>
            <family val="2"/>
            <scheme val="minor"/>
          </rPr>
          <t>Seleccione el tipo de procedimiento</t>
        </r>
      </text>
    </comment>
    <comment ref="E674" authorId="1" shapeId="0">
      <text>
        <r>
          <rPr>
            <sz val="11"/>
            <color theme="1"/>
            <rFont val="Calibri"/>
            <family val="2"/>
            <scheme val="minor"/>
          </rPr>
          <t>Seleccione un valor de la lista</t>
        </r>
      </text>
    </comment>
    <comment ref="F674" authorId="1" shapeId="0">
      <text>
        <r>
          <rPr>
            <sz val="11"/>
            <color theme="1"/>
            <rFont val="Calibri"/>
            <family val="2"/>
            <scheme val="minor"/>
          </rPr>
          <t>Introduzca el código SNIP</t>
        </r>
      </text>
    </comment>
    <comment ref="C675" authorId="1" shapeId="0">
      <text>
        <r>
          <rPr>
            <sz val="11"/>
            <color theme="1"/>
            <rFont val="Calibri"/>
            <family val="2"/>
            <scheme val="minor"/>
          </rPr>
          <t>Introduzca la fecha de inicio del proceso, en formato dd-mm-aaaa</t>
        </r>
      </text>
    </comment>
    <comment ref="F6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2" shapeId="0">
      <text/>
    </comment>
    <comment ref="C677" authorId="1" shapeId="0">
      <text>
        <r>
          <rPr>
            <sz val="11"/>
            <color theme="1"/>
            <rFont val="Calibri"/>
            <family val="2"/>
            <scheme val="minor"/>
          </rPr>
          <t>Introduzca la fecha prevista de adjudicación, en formato dd-mm-aaaa</t>
        </r>
      </text>
    </comment>
    <comment ref="F677" authorId="2" shapeId="0">
      <text/>
    </comment>
    <comment ref="F678" authorId="1" shapeId="0">
      <text/>
    </comment>
    <comment ref="A680" authorId="1" shapeId="0">
      <text>
        <r>
          <rPr>
            <sz val="11"/>
            <color theme="1"/>
            <rFont val="Calibri"/>
            <family val="2"/>
            <scheme val="minor"/>
          </rPr>
          <t>Introduzca un codigo UNSPSC</t>
        </r>
      </text>
    </comment>
    <comment ref="B680" authorId="1" shapeId="0">
      <text>
        <r>
          <rPr>
            <sz val="11"/>
            <color theme="1"/>
            <rFont val="Calibri"/>
            <family val="2"/>
            <scheme val="minor"/>
          </rPr>
          <t>Descripción calculada automáticamente a partir de código del artículo</t>
        </r>
      </text>
    </comment>
    <comment ref="C680" authorId="1" shapeId="0">
      <text>
        <r>
          <rPr>
            <sz val="11"/>
            <color theme="1"/>
            <rFont val="Calibri"/>
            <family val="2"/>
            <scheme val="minor"/>
          </rPr>
          <t>Seleccione un valor de la lista</t>
        </r>
      </text>
    </comment>
    <comment ref="D680" authorId="1" shapeId="0">
      <text>
        <r>
          <rPr>
            <sz val="11"/>
            <color theme="1"/>
            <rFont val="Calibri"/>
            <family val="2"/>
            <scheme val="minor"/>
          </rPr>
          <t>Introduzca un número con dos decimales como máximo. Debe ser igual o mayor a la "Cantidad Real Consumida"</t>
        </r>
      </text>
    </comment>
    <comment ref="E680" authorId="1" shapeId="0">
      <text>
        <r>
          <rPr>
            <sz val="11"/>
            <color theme="1"/>
            <rFont val="Calibri"/>
            <family val="2"/>
            <scheme val="minor"/>
          </rPr>
          <t>Introduzca un número con dos decimales como máximo</t>
        </r>
      </text>
    </comment>
    <comment ref="F680" authorId="1" shapeId="0">
      <text>
        <r>
          <rPr>
            <sz val="11"/>
            <color theme="1"/>
            <rFont val="Calibri"/>
            <family val="2"/>
            <scheme val="minor"/>
          </rPr>
          <t>Monto calculado automáticamente por el sistema</t>
        </r>
      </text>
    </comment>
    <comment ref="A685" authorId="1" shapeId="0">
      <text>
        <r>
          <rPr>
            <sz val="11"/>
            <color theme="1"/>
            <rFont val="Calibri"/>
            <family val="2"/>
            <scheme val="minor"/>
          </rPr>
          <t>Introducir un texto con el nombre o referencia de la contratación</t>
        </r>
      </text>
    </comment>
    <comment ref="B685" authorId="1" shapeId="0">
      <text>
        <r>
          <rPr>
            <sz val="11"/>
            <color theme="1"/>
            <rFont val="Calibri"/>
            <family val="2"/>
            <scheme val="minor"/>
          </rPr>
          <t>Introduzca un texto con la finalidad de la contratación</t>
        </r>
      </text>
    </comment>
    <comment ref="C685" authorId="1" shapeId="0">
      <text>
        <r>
          <rPr>
            <sz val="11"/>
            <color theme="1"/>
            <rFont val="Calibri"/>
            <family val="2"/>
            <scheme val="minor"/>
          </rPr>
          <t>Seleccionar un valor del listado</t>
        </r>
      </text>
    </comment>
    <comment ref="D685" authorId="1" shapeId="0">
      <text>
        <r>
          <rPr>
            <sz val="11"/>
            <color theme="1"/>
            <rFont val="Calibri"/>
            <family val="2"/>
            <scheme val="minor"/>
          </rPr>
          <t>Seleccione el tipo de procedimiento</t>
        </r>
      </text>
    </comment>
    <comment ref="E685" authorId="1" shapeId="0">
      <text>
        <r>
          <rPr>
            <sz val="11"/>
            <color theme="1"/>
            <rFont val="Calibri"/>
            <family val="2"/>
            <scheme val="minor"/>
          </rPr>
          <t>Seleccione un valor de la lista</t>
        </r>
      </text>
    </comment>
    <comment ref="F685" authorId="1" shapeId="0">
      <text>
        <r>
          <rPr>
            <sz val="11"/>
            <color theme="1"/>
            <rFont val="Calibri"/>
            <family val="2"/>
            <scheme val="minor"/>
          </rPr>
          <t>Introduzca el código SNIP</t>
        </r>
      </text>
    </comment>
    <comment ref="C686" authorId="1" shapeId="0">
      <text>
        <r>
          <rPr>
            <sz val="11"/>
            <color theme="1"/>
            <rFont val="Calibri"/>
            <family val="2"/>
            <scheme val="minor"/>
          </rPr>
          <t>Introduzca la fecha de inicio del proceso, en formato dd-mm-aaaa</t>
        </r>
      </text>
    </comment>
    <comment ref="F6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2" shapeId="0">
      <text/>
    </comment>
    <comment ref="C688" authorId="1" shapeId="0">
      <text>
        <r>
          <rPr>
            <sz val="11"/>
            <color theme="1"/>
            <rFont val="Calibri"/>
            <family val="2"/>
            <scheme val="minor"/>
          </rPr>
          <t>Introduzca la fecha prevista de adjudicación, en formato dd-mm-aaaa</t>
        </r>
      </text>
    </comment>
    <comment ref="F688" authorId="2" shapeId="0">
      <text/>
    </comment>
    <comment ref="F689" authorId="1" shapeId="0">
      <text/>
    </comment>
    <comment ref="A691" authorId="1" shapeId="0">
      <text>
        <r>
          <rPr>
            <sz val="11"/>
            <color theme="1"/>
            <rFont val="Calibri"/>
            <family val="2"/>
            <scheme val="minor"/>
          </rPr>
          <t>Introduzca un codigo UNSPSC</t>
        </r>
      </text>
    </comment>
    <comment ref="B691" authorId="1" shapeId="0">
      <text>
        <r>
          <rPr>
            <sz val="11"/>
            <color theme="1"/>
            <rFont val="Calibri"/>
            <family val="2"/>
            <scheme val="minor"/>
          </rPr>
          <t>Descripción calculada automáticamente a partir de código del artículo</t>
        </r>
      </text>
    </comment>
    <comment ref="C691" authorId="1" shapeId="0">
      <text>
        <r>
          <rPr>
            <sz val="11"/>
            <color theme="1"/>
            <rFont val="Calibri"/>
            <family val="2"/>
            <scheme val="minor"/>
          </rPr>
          <t>Seleccione un valor de la lista</t>
        </r>
      </text>
    </comment>
    <comment ref="D691" authorId="1" shapeId="0">
      <text>
        <r>
          <rPr>
            <sz val="11"/>
            <color theme="1"/>
            <rFont val="Calibri"/>
            <family val="2"/>
            <scheme val="minor"/>
          </rPr>
          <t>Introduzca un número con dos decimales como máximo. Debe ser igual o mayor a la "Cantidad Real Consumida"</t>
        </r>
      </text>
    </comment>
    <comment ref="E691" authorId="1" shapeId="0">
      <text>
        <r>
          <rPr>
            <sz val="11"/>
            <color theme="1"/>
            <rFont val="Calibri"/>
            <family val="2"/>
            <scheme val="minor"/>
          </rPr>
          <t>Introduzca un número con dos decimales como máximo</t>
        </r>
      </text>
    </comment>
    <comment ref="F691" authorId="1" shapeId="0">
      <text>
        <r>
          <rPr>
            <sz val="11"/>
            <color theme="1"/>
            <rFont val="Calibri"/>
            <family val="2"/>
            <scheme val="minor"/>
          </rPr>
          <t>Monto calculado automáticamente por el sistema</t>
        </r>
      </text>
    </comment>
    <comment ref="A721" authorId="1" shapeId="0">
      <text>
        <r>
          <rPr>
            <sz val="11"/>
            <color theme="1"/>
            <rFont val="Calibri"/>
            <family val="2"/>
            <scheme val="minor"/>
          </rPr>
          <t>Introducir un texto con el nombre o referencia de la contratación</t>
        </r>
      </text>
    </comment>
    <comment ref="B721" authorId="1" shapeId="0">
      <text>
        <r>
          <rPr>
            <sz val="11"/>
            <color theme="1"/>
            <rFont val="Calibri"/>
            <family val="2"/>
            <scheme val="minor"/>
          </rPr>
          <t>Introduzca un texto con la finalidad de la contratación</t>
        </r>
      </text>
    </comment>
    <comment ref="C721" authorId="1" shapeId="0">
      <text>
        <r>
          <rPr>
            <sz val="11"/>
            <color theme="1"/>
            <rFont val="Calibri"/>
            <family val="2"/>
            <scheme val="minor"/>
          </rPr>
          <t>Seleccionar un valor del listado</t>
        </r>
      </text>
    </comment>
    <comment ref="D721" authorId="1" shapeId="0">
      <text>
        <r>
          <rPr>
            <sz val="11"/>
            <color theme="1"/>
            <rFont val="Calibri"/>
            <family val="2"/>
            <scheme val="minor"/>
          </rPr>
          <t>Seleccione el tipo de procedimiento</t>
        </r>
      </text>
    </comment>
    <comment ref="E721" authorId="1" shapeId="0">
      <text>
        <r>
          <rPr>
            <sz val="11"/>
            <color theme="1"/>
            <rFont val="Calibri"/>
            <family val="2"/>
            <scheme val="minor"/>
          </rPr>
          <t>Seleccione un valor de la lista</t>
        </r>
      </text>
    </comment>
    <comment ref="F721" authorId="1" shapeId="0">
      <text>
        <r>
          <rPr>
            <sz val="11"/>
            <color theme="1"/>
            <rFont val="Calibri"/>
            <family val="2"/>
            <scheme val="minor"/>
          </rPr>
          <t>Introduzca el código SNIP</t>
        </r>
      </text>
    </comment>
    <comment ref="C722" authorId="1" shapeId="0">
      <text>
        <r>
          <rPr>
            <sz val="11"/>
            <color theme="1"/>
            <rFont val="Calibri"/>
            <family val="2"/>
            <scheme val="minor"/>
          </rPr>
          <t>Introduzca la fecha de inicio del proceso, en formato dd-mm-aaaa</t>
        </r>
      </text>
    </comment>
    <comment ref="F7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text/>
    </comment>
    <comment ref="C724" authorId="1" shapeId="0">
      <text>
        <r>
          <rPr>
            <sz val="11"/>
            <color theme="1"/>
            <rFont val="Calibri"/>
            <family val="2"/>
            <scheme val="minor"/>
          </rPr>
          <t>Introduzca la fecha prevista de adjudicación, en formato dd-mm-aaaa</t>
        </r>
      </text>
    </comment>
    <comment ref="F724" authorId="2" shapeId="0">
      <text/>
    </comment>
    <comment ref="F725" authorId="1" shapeId="0">
      <text/>
    </comment>
    <comment ref="A727" authorId="1" shapeId="0">
      <text>
        <r>
          <rPr>
            <sz val="11"/>
            <color theme="1"/>
            <rFont val="Calibri"/>
            <family val="2"/>
            <scheme val="minor"/>
          </rPr>
          <t>Introduzca un codigo UNSPSC</t>
        </r>
      </text>
    </comment>
    <comment ref="B727" authorId="1" shapeId="0">
      <text>
        <r>
          <rPr>
            <sz val="11"/>
            <color theme="1"/>
            <rFont val="Calibri"/>
            <family val="2"/>
            <scheme val="minor"/>
          </rPr>
          <t>Descripción calculada automáticamente a partir de código del artículo</t>
        </r>
      </text>
    </comment>
    <comment ref="C727" authorId="1" shapeId="0">
      <text>
        <r>
          <rPr>
            <sz val="11"/>
            <color theme="1"/>
            <rFont val="Calibri"/>
            <family val="2"/>
            <scheme val="minor"/>
          </rPr>
          <t>Seleccione un valor de la lista</t>
        </r>
      </text>
    </comment>
    <comment ref="D727" authorId="1" shapeId="0">
      <text>
        <r>
          <rPr>
            <sz val="11"/>
            <color theme="1"/>
            <rFont val="Calibri"/>
            <family val="2"/>
            <scheme val="minor"/>
          </rPr>
          <t>Introduzca un número con dos decimales como máximo. Debe ser igual o mayor a la "Cantidad Real Consumida"</t>
        </r>
      </text>
    </comment>
    <comment ref="E727" authorId="1" shapeId="0">
      <text>
        <r>
          <rPr>
            <sz val="11"/>
            <color theme="1"/>
            <rFont val="Calibri"/>
            <family val="2"/>
            <scheme val="minor"/>
          </rPr>
          <t>Introduzca un número con dos decimales como máximo</t>
        </r>
      </text>
    </comment>
    <comment ref="F727" authorId="1" shapeId="0">
      <text>
        <r>
          <rPr>
            <sz val="11"/>
            <color theme="1"/>
            <rFont val="Calibri"/>
            <family val="2"/>
            <scheme val="minor"/>
          </rPr>
          <t>Monto calculado automáticamente por el sistema</t>
        </r>
      </text>
    </comment>
    <comment ref="A735" authorId="1" shapeId="0">
      <text>
        <r>
          <rPr>
            <sz val="11"/>
            <color theme="1"/>
            <rFont val="Calibri"/>
            <family val="2"/>
            <scheme val="minor"/>
          </rPr>
          <t>Introducir un texto con el nombre o referencia de la contratación</t>
        </r>
      </text>
    </comment>
    <comment ref="B735" authorId="1" shapeId="0">
      <text>
        <r>
          <rPr>
            <sz val="11"/>
            <color theme="1"/>
            <rFont val="Calibri"/>
            <family val="2"/>
            <scheme val="minor"/>
          </rPr>
          <t>Introduzca un texto con la finalidad de la contratación</t>
        </r>
      </text>
    </comment>
    <comment ref="C735" authorId="1" shapeId="0">
      <text>
        <r>
          <rPr>
            <sz val="11"/>
            <color theme="1"/>
            <rFont val="Calibri"/>
            <family val="2"/>
            <scheme val="minor"/>
          </rPr>
          <t>Seleccionar un valor del listado</t>
        </r>
      </text>
    </comment>
    <comment ref="D735" authorId="1" shapeId="0">
      <text>
        <r>
          <rPr>
            <sz val="11"/>
            <color theme="1"/>
            <rFont val="Calibri"/>
            <family val="2"/>
            <scheme val="minor"/>
          </rPr>
          <t>Seleccione el tipo de procedimiento</t>
        </r>
      </text>
    </comment>
    <comment ref="E735" authorId="1" shapeId="0">
      <text>
        <r>
          <rPr>
            <sz val="11"/>
            <color theme="1"/>
            <rFont val="Calibri"/>
            <family val="2"/>
            <scheme val="minor"/>
          </rPr>
          <t>Seleccione un valor de la lista</t>
        </r>
      </text>
    </comment>
    <comment ref="F735" authorId="1" shapeId="0">
      <text>
        <r>
          <rPr>
            <sz val="11"/>
            <color theme="1"/>
            <rFont val="Calibri"/>
            <family val="2"/>
            <scheme val="minor"/>
          </rPr>
          <t>Introduzca el código SNIP</t>
        </r>
      </text>
    </comment>
    <comment ref="C736" authorId="1" shapeId="0">
      <text>
        <r>
          <rPr>
            <sz val="11"/>
            <color theme="1"/>
            <rFont val="Calibri"/>
            <family val="2"/>
            <scheme val="minor"/>
          </rPr>
          <t>Introduzca la fecha de inicio del proceso, en formato dd-mm-aaaa</t>
        </r>
      </text>
    </comment>
    <comment ref="F7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2" shapeId="0">
      <text/>
    </comment>
    <comment ref="C738" authorId="1" shapeId="0">
      <text>
        <r>
          <rPr>
            <sz val="11"/>
            <color theme="1"/>
            <rFont val="Calibri"/>
            <family val="2"/>
            <scheme val="minor"/>
          </rPr>
          <t>Introduzca la fecha prevista de adjudicación, en formato dd-mm-aaaa</t>
        </r>
      </text>
    </comment>
    <comment ref="F738" authorId="2" shapeId="0">
      <text/>
    </comment>
    <comment ref="F739" authorId="1" shapeId="0">
      <text/>
    </comment>
    <comment ref="A741" authorId="1" shapeId="0">
      <text>
        <r>
          <rPr>
            <sz val="11"/>
            <color theme="1"/>
            <rFont val="Calibri"/>
            <family val="2"/>
            <scheme val="minor"/>
          </rPr>
          <t>Introduzca un codigo UNSPSC</t>
        </r>
      </text>
    </comment>
    <comment ref="B741" authorId="1" shapeId="0">
      <text>
        <r>
          <rPr>
            <sz val="11"/>
            <color theme="1"/>
            <rFont val="Calibri"/>
            <family val="2"/>
            <scheme val="minor"/>
          </rPr>
          <t>Descripción calculada automáticamente a partir de código del artículo</t>
        </r>
      </text>
    </comment>
    <comment ref="C741" authorId="1" shapeId="0">
      <text>
        <r>
          <rPr>
            <sz val="11"/>
            <color theme="1"/>
            <rFont val="Calibri"/>
            <family val="2"/>
            <scheme val="minor"/>
          </rPr>
          <t>Seleccione un valor de la lista</t>
        </r>
      </text>
    </comment>
    <comment ref="D741" authorId="1" shapeId="0">
      <text>
        <r>
          <rPr>
            <sz val="11"/>
            <color theme="1"/>
            <rFont val="Calibri"/>
            <family val="2"/>
            <scheme val="minor"/>
          </rPr>
          <t>Introduzca un número con dos decimales como máximo. Debe ser igual o mayor a la "Cantidad Real Consumida"</t>
        </r>
      </text>
    </comment>
    <comment ref="E741" authorId="1" shapeId="0">
      <text>
        <r>
          <rPr>
            <sz val="11"/>
            <color theme="1"/>
            <rFont val="Calibri"/>
            <family val="2"/>
            <scheme val="minor"/>
          </rPr>
          <t>Introduzca un número con dos decimales como máximo</t>
        </r>
      </text>
    </comment>
    <comment ref="F741" authorId="1" shapeId="0">
      <text>
        <r>
          <rPr>
            <sz val="11"/>
            <color theme="1"/>
            <rFont val="Calibri"/>
            <family val="2"/>
            <scheme val="minor"/>
          </rPr>
          <t>Monto calculado automáticamente por el sistema</t>
        </r>
      </text>
    </comment>
    <comment ref="A749" authorId="1" shapeId="0">
      <text>
        <r>
          <rPr>
            <sz val="11"/>
            <color theme="1"/>
            <rFont val="Calibri"/>
            <family val="2"/>
            <scheme val="minor"/>
          </rPr>
          <t>Introducir un texto con el nombre o referencia de la contratación</t>
        </r>
      </text>
    </comment>
    <comment ref="B749" authorId="1" shapeId="0">
      <text>
        <r>
          <rPr>
            <sz val="11"/>
            <color theme="1"/>
            <rFont val="Calibri"/>
            <family val="2"/>
            <scheme val="minor"/>
          </rPr>
          <t>Introduzca un texto con la finalidad de la contratación</t>
        </r>
      </text>
    </comment>
    <comment ref="C749" authorId="1" shapeId="0">
      <text>
        <r>
          <rPr>
            <sz val="11"/>
            <color theme="1"/>
            <rFont val="Calibri"/>
            <family val="2"/>
            <scheme val="minor"/>
          </rPr>
          <t>Seleccionar un valor del listado</t>
        </r>
      </text>
    </comment>
    <comment ref="D749" authorId="1" shapeId="0">
      <text>
        <r>
          <rPr>
            <sz val="11"/>
            <color theme="1"/>
            <rFont val="Calibri"/>
            <family val="2"/>
            <scheme val="minor"/>
          </rPr>
          <t>Seleccione el tipo de procedimiento</t>
        </r>
      </text>
    </comment>
    <comment ref="E749" authorId="1" shapeId="0">
      <text>
        <r>
          <rPr>
            <sz val="11"/>
            <color theme="1"/>
            <rFont val="Calibri"/>
            <family val="2"/>
            <scheme val="minor"/>
          </rPr>
          <t>Seleccione un valor de la lista</t>
        </r>
      </text>
    </comment>
    <comment ref="F749" authorId="1" shapeId="0">
      <text>
        <r>
          <rPr>
            <sz val="11"/>
            <color theme="1"/>
            <rFont val="Calibri"/>
            <family val="2"/>
            <scheme val="minor"/>
          </rPr>
          <t>Introduzca el código SNIP</t>
        </r>
      </text>
    </comment>
    <comment ref="C750" authorId="1" shapeId="0">
      <text>
        <r>
          <rPr>
            <sz val="11"/>
            <color theme="1"/>
            <rFont val="Calibri"/>
            <family val="2"/>
            <scheme val="minor"/>
          </rPr>
          <t>Introduzca la fecha de inicio del proceso, en formato dd-mm-aaaa</t>
        </r>
      </text>
    </comment>
    <comment ref="F7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2" shapeId="0">
      <text/>
    </comment>
    <comment ref="C752" authorId="1" shapeId="0">
      <text>
        <r>
          <rPr>
            <sz val="11"/>
            <color theme="1"/>
            <rFont val="Calibri"/>
            <family val="2"/>
            <scheme val="minor"/>
          </rPr>
          <t>Introduzca la fecha prevista de adjudicación, en formato dd-mm-aaaa</t>
        </r>
      </text>
    </comment>
    <comment ref="F752" authorId="2" shapeId="0">
      <text/>
    </comment>
    <comment ref="F753" authorId="1" shapeId="0">
      <text/>
    </comment>
    <comment ref="A755" authorId="1" shapeId="0">
      <text>
        <r>
          <rPr>
            <sz val="11"/>
            <color theme="1"/>
            <rFont val="Calibri"/>
            <family val="2"/>
            <scheme val="minor"/>
          </rPr>
          <t>Introduzca un codigo UNSPSC</t>
        </r>
      </text>
    </comment>
    <comment ref="B755" authorId="1" shapeId="0">
      <text>
        <r>
          <rPr>
            <sz val="11"/>
            <color theme="1"/>
            <rFont val="Calibri"/>
            <family val="2"/>
            <scheme val="minor"/>
          </rPr>
          <t>Descripción calculada automáticamente a partir de código del artículo</t>
        </r>
      </text>
    </comment>
    <comment ref="C755" authorId="1" shapeId="0">
      <text>
        <r>
          <rPr>
            <sz val="11"/>
            <color theme="1"/>
            <rFont val="Calibri"/>
            <family val="2"/>
            <scheme val="minor"/>
          </rPr>
          <t>Seleccione un valor de la lista</t>
        </r>
      </text>
    </comment>
    <comment ref="D755" authorId="1" shapeId="0">
      <text>
        <r>
          <rPr>
            <sz val="11"/>
            <color theme="1"/>
            <rFont val="Calibri"/>
            <family val="2"/>
            <scheme val="minor"/>
          </rPr>
          <t>Introduzca un número con dos decimales como máximo. Debe ser igual o mayor a la "Cantidad Real Consumida"</t>
        </r>
      </text>
    </comment>
    <comment ref="E755" authorId="1" shapeId="0">
      <text>
        <r>
          <rPr>
            <sz val="11"/>
            <color theme="1"/>
            <rFont val="Calibri"/>
            <family val="2"/>
            <scheme val="minor"/>
          </rPr>
          <t>Introduzca un número con dos decimales como máximo</t>
        </r>
      </text>
    </comment>
    <comment ref="F755"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2" shapeId="0">
      <text/>
    </comment>
    <comment ref="C766" authorId="1" shapeId="0">
      <text>
        <r>
          <rPr>
            <sz val="11"/>
            <color theme="1"/>
            <rFont val="Calibri"/>
            <family val="2"/>
            <scheme val="minor"/>
          </rPr>
          <t>Introduzca la fecha prevista de adjudicación, en formato dd-mm-aaaa</t>
        </r>
      </text>
    </comment>
    <comment ref="F766" authorId="2"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77" authorId="1" shapeId="0">
      <text>
        <r>
          <rPr>
            <sz val="11"/>
            <color theme="1"/>
            <rFont val="Calibri"/>
            <family val="2"/>
            <scheme val="minor"/>
          </rPr>
          <t>Introducir un texto con el nombre o referencia de la contratación</t>
        </r>
      </text>
    </comment>
    <comment ref="B777" authorId="1" shapeId="0">
      <text>
        <r>
          <rPr>
            <sz val="11"/>
            <color theme="1"/>
            <rFont val="Calibri"/>
            <family val="2"/>
            <scheme val="minor"/>
          </rPr>
          <t>Introduzca un texto con la finalidad de la contratación</t>
        </r>
      </text>
    </comment>
    <comment ref="C777" authorId="1" shapeId="0">
      <text>
        <r>
          <rPr>
            <sz val="11"/>
            <color theme="1"/>
            <rFont val="Calibri"/>
            <family val="2"/>
            <scheme val="minor"/>
          </rPr>
          <t>Seleccionar un valor del listado</t>
        </r>
      </text>
    </comment>
    <comment ref="D777" authorId="1" shapeId="0">
      <text>
        <r>
          <rPr>
            <sz val="11"/>
            <color theme="1"/>
            <rFont val="Calibri"/>
            <family val="2"/>
            <scheme val="minor"/>
          </rPr>
          <t>Seleccione el tipo de procedimiento</t>
        </r>
      </text>
    </comment>
    <comment ref="E777" authorId="1" shapeId="0">
      <text>
        <r>
          <rPr>
            <sz val="11"/>
            <color theme="1"/>
            <rFont val="Calibri"/>
            <family val="2"/>
            <scheme val="minor"/>
          </rPr>
          <t>Seleccione un valor de la lista</t>
        </r>
      </text>
    </comment>
    <comment ref="F777" authorId="1" shapeId="0">
      <text>
        <r>
          <rPr>
            <sz val="11"/>
            <color theme="1"/>
            <rFont val="Calibri"/>
            <family val="2"/>
            <scheme val="minor"/>
          </rPr>
          <t>Introduzca el código SNIP</t>
        </r>
      </text>
    </comment>
    <comment ref="C778" authorId="1" shapeId="0">
      <text>
        <r>
          <rPr>
            <sz val="11"/>
            <color theme="1"/>
            <rFont val="Calibri"/>
            <family val="2"/>
            <scheme val="minor"/>
          </rPr>
          <t>Introduzca la fecha de inicio del proceso, en formato dd-mm-aaaa</t>
        </r>
      </text>
    </comment>
    <comment ref="F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2" shapeId="0">
      <text/>
    </comment>
    <comment ref="C780" authorId="1" shapeId="0">
      <text>
        <r>
          <rPr>
            <sz val="11"/>
            <color theme="1"/>
            <rFont val="Calibri"/>
            <family val="2"/>
            <scheme val="minor"/>
          </rPr>
          <t>Introduzca la fecha prevista de adjudicación, en formato dd-mm-aaaa</t>
        </r>
      </text>
    </comment>
    <comment ref="F780" authorId="2" shapeId="0">
      <text/>
    </comment>
    <comment ref="F781" authorId="1" shapeId="0">
      <text/>
    </comment>
    <comment ref="A783" authorId="1" shapeId="0">
      <text>
        <r>
          <rPr>
            <sz val="11"/>
            <color theme="1"/>
            <rFont val="Calibri"/>
            <family val="2"/>
            <scheme val="minor"/>
          </rPr>
          <t>Introduzca un codigo UNSPSC</t>
        </r>
      </text>
    </comment>
    <comment ref="B783" authorId="1" shapeId="0">
      <text>
        <r>
          <rPr>
            <sz val="11"/>
            <color theme="1"/>
            <rFont val="Calibri"/>
            <family val="2"/>
            <scheme val="minor"/>
          </rPr>
          <t>Descripción calculada automáticamente a partir de código del artículo</t>
        </r>
      </text>
    </comment>
    <comment ref="C783" authorId="1" shapeId="0">
      <text>
        <r>
          <rPr>
            <sz val="11"/>
            <color theme="1"/>
            <rFont val="Calibri"/>
            <family val="2"/>
            <scheme val="minor"/>
          </rPr>
          <t>Seleccione un valor de la lista</t>
        </r>
      </text>
    </comment>
    <comment ref="D783" authorId="1" shapeId="0">
      <text>
        <r>
          <rPr>
            <sz val="11"/>
            <color theme="1"/>
            <rFont val="Calibri"/>
            <family val="2"/>
            <scheme val="minor"/>
          </rPr>
          <t>Introduzca un número con dos decimales como máximo. Debe ser igual o mayor a la "Cantidad Real Consumida"</t>
        </r>
      </text>
    </comment>
    <comment ref="E783" authorId="1" shapeId="0">
      <text>
        <r>
          <rPr>
            <sz val="11"/>
            <color theme="1"/>
            <rFont val="Calibri"/>
            <family val="2"/>
            <scheme val="minor"/>
          </rPr>
          <t>Introduzca un número con dos decimales como máximo</t>
        </r>
      </text>
    </comment>
    <comment ref="F783" authorId="1" shapeId="0">
      <text>
        <r>
          <rPr>
            <sz val="11"/>
            <color theme="1"/>
            <rFont val="Calibri"/>
            <family val="2"/>
            <scheme val="minor"/>
          </rPr>
          <t>Monto calculado automáticamente por el sistema</t>
        </r>
      </text>
    </comment>
    <comment ref="A797" authorId="1" shapeId="0">
      <text>
        <r>
          <rPr>
            <sz val="11"/>
            <color theme="1"/>
            <rFont val="Calibri"/>
            <family val="2"/>
            <scheme val="minor"/>
          </rPr>
          <t>Introducir un texto con el nombre o referencia de la contratación</t>
        </r>
      </text>
    </comment>
    <comment ref="B797" authorId="1" shapeId="0">
      <text>
        <r>
          <rPr>
            <sz val="11"/>
            <color theme="1"/>
            <rFont val="Calibri"/>
            <family val="2"/>
            <scheme val="minor"/>
          </rPr>
          <t>Introduzca un texto con la finalidad de la contratación</t>
        </r>
      </text>
    </comment>
    <comment ref="C797" authorId="1" shapeId="0">
      <text>
        <r>
          <rPr>
            <sz val="11"/>
            <color theme="1"/>
            <rFont val="Calibri"/>
            <family val="2"/>
            <scheme val="minor"/>
          </rPr>
          <t>Seleccionar un valor del listado</t>
        </r>
      </text>
    </comment>
    <comment ref="D797" authorId="1" shapeId="0">
      <text>
        <r>
          <rPr>
            <sz val="11"/>
            <color theme="1"/>
            <rFont val="Calibri"/>
            <family val="2"/>
            <scheme val="minor"/>
          </rPr>
          <t>Seleccione el tipo de procedimiento</t>
        </r>
      </text>
    </comment>
    <comment ref="E797" authorId="1" shapeId="0">
      <text>
        <r>
          <rPr>
            <sz val="11"/>
            <color theme="1"/>
            <rFont val="Calibri"/>
            <family val="2"/>
            <scheme val="minor"/>
          </rPr>
          <t>Seleccione un valor de la lista</t>
        </r>
      </text>
    </comment>
    <comment ref="F797" authorId="1" shapeId="0">
      <text>
        <r>
          <rPr>
            <sz val="11"/>
            <color theme="1"/>
            <rFont val="Calibri"/>
            <family val="2"/>
            <scheme val="minor"/>
          </rPr>
          <t>Introduzca el código SNIP</t>
        </r>
      </text>
    </comment>
    <comment ref="C798" authorId="1" shapeId="0">
      <text>
        <r>
          <rPr>
            <sz val="11"/>
            <color theme="1"/>
            <rFont val="Calibri"/>
            <family val="2"/>
            <scheme val="minor"/>
          </rPr>
          <t>Introduzca la fecha de inicio del proceso, en formato dd-mm-aaaa</t>
        </r>
      </text>
    </comment>
    <comment ref="F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text/>
    </comment>
    <comment ref="C800" authorId="1" shapeId="0">
      <text>
        <r>
          <rPr>
            <sz val="11"/>
            <color theme="1"/>
            <rFont val="Calibri"/>
            <family val="2"/>
            <scheme val="minor"/>
          </rPr>
          <t>Introduzca la fecha prevista de adjudicación, en formato dd-mm-aaaa</t>
        </r>
      </text>
    </comment>
    <comment ref="F800" authorId="1" shapeId="0">
      <text/>
    </comment>
    <comment ref="F801" authorId="1" shapeId="0">
      <text/>
    </comment>
    <comment ref="A803" authorId="1" shapeId="0">
      <text>
        <r>
          <rPr>
            <sz val="11"/>
            <color theme="1"/>
            <rFont val="Calibri"/>
            <family val="2"/>
            <scheme val="minor"/>
          </rPr>
          <t>Introduzca un codigo UNSPSC</t>
        </r>
      </text>
    </comment>
    <comment ref="B803" authorId="1" shapeId="0">
      <text>
        <r>
          <rPr>
            <sz val="11"/>
            <color theme="1"/>
            <rFont val="Calibri"/>
            <family val="2"/>
            <scheme val="minor"/>
          </rPr>
          <t>Descripción calculada automáticamente a partir de código del artículo</t>
        </r>
      </text>
    </comment>
    <comment ref="C803" authorId="1" shapeId="0">
      <text>
        <r>
          <rPr>
            <sz val="11"/>
            <color theme="1"/>
            <rFont val="Calibri"/>
            <family val="2"/>
            <scheme val="minor"/>
          </rPr>
          <t>Seleccione un valor de la lista</t>
        </r>
      </text>
    </comment>
    <comment ref="D803" authorId="1" shapeId="0">
      <text>
        <r>
          <rPr>
            <sz val="11"/>
            <color theme="1"/>
            <rFont val="Calibri"/>
            <family val="2"/>
            <scheme val="minor"/>
          </rPr>
          <t>Introduzca un número con dos decimales como máximo. Debe ser igual o mayor a la "Cantidad Real Consumida"</t>
        </r>
      </text>
    </comment>
    <comment ref="E803" authorId="1" shapeId="0">
      <text>
        <r>
          <rPr>
            <sz val="11"/>
            <color theme="1"/>
            <rFont val="Calibri"/>
            <family val="2"/>
            <scheme val="minor"/>
          </rPr>
          <t>Introduzca un número con dos decimales como máximo</t>
        </r>
      </text>
    </comment>
    <comment ref="F803" authorId="1" shapeId="0">
      <text>
        <r>
          <rPr>
            <sz val="11"/>
            <color theme="1"/>
            <rFont val="Calibri"/>
            <family val="2"/>
            <scheme val="minor"/>
          </rPr>
          <t>Monto calculado automáticamente por el sistema</t>
        </r>
      </text>
    </comment>
    <comment ref="A817" authorId="1" shapeId="0">
      <text>
        <r>
          <rPr>
            <sz val="11"/>
            <color theme="1"/>
            <rFont val="Calibri"/>
            <family val="2"/>
            <scheme val="minor"/>
          </rPr>
          <t>Introducir un texto con el nombre o referencia de la contratación</t>
        </r>
      </text>
    </comment>
    <comment ref="B817" authorId="1" shapeId="0">
      <text>
        <r>
          <rPr>
            <sz val="11"/>
            <color theme="1"/>
            <rFont val="Calibri"/>
            <family val="2"/>
            <scheme val="minor"/>
          </rPr>
          <t>Introduzca un texto con la finalidad de la contratación</t>
        </r>
      </text>
    </comment>
    <comment ref="C817" authorId="1" shapeId="0">
      <text>
        <r>
          <rPr>
            <sz val="11"/>
            <color theme="1"/>
            <rFont val="Calibri"/>
            <family val="2"/>
            <scheme val="minor"/>
          </rPr>
          <t>Seleccionar un valor del listado</t>
        </r>
      </text>
    </comment>
    <comment ref="D817" authorId="1" shapeId="0">
      <text>
        <r>
          <rPr>
            <sz val="11"/>
            <color theme="1"/>
            <rFont val="Calibri"/>
            <family val="2"/>
            <scheme val="minor"/>
          </rPr>
          <t>Seleccione el tipo de procedimiento</t>
        </r>
      </text>
    </comment>
    <comment ref="E817" authorId="1" shapeId="0">
      <text>
        <r>
          <rPr>
            <sz val="11"/>
            <color theme="1"/>
            <rFont val="Calibri"/>
            <family val="2"/>
            <scheme val="minor"/>
          </rPr>
          <t>Seleccione un valor de la lista</t>
        </r>
      </text>
    </comment>
    <comment ref="F817" authorId="1" shapeId="0">
      <text>
        <r>
          <rPr>
            <sz val="11"/>
            <color theme="1"/>
            <rFont val="Calibri"/>
            <family val="2"/>
            <scheme val="minor"/>
          </rPr>
          <t>Introduzca el código SNIP</t>
        </r>
      </text>
    </comment>
    <comment ref="C818" authorId="1" shapeId="0">
      <text>
        <r>
          <rPr>
            <sz val="11"/>
            <color theme="1"/>
            <rFont val="Calibri"/>
            <family val="2"/>
            <scheme val="minor"/>
          </rPr>
          <t>Introduzca la fecha de inicio del proceso, en formato dd-mm-aaaa</t>
        </r>
      </text>
    </comment>
    <comment ref="F8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2" shapeId="0">
      <text/>
    </comment>
    <comment ref="C820" authorId="1" shapeId="0">
      <text>
        <r>
          <rPr>
            <sz val="11"/>
            <color theme="1"/>
            <rFont val="Calibri"/>
            <family val="2"/>
            <scheme val="minor"/>
          </rPr>
          <t>Introduzca la fecha prevista de adjudicación, en formato dd-mm-aaaa</t>
        </r>
      </text>
    </comment>
    <comment ref="F820" authorId="2" shapeId="0">
      <text/>
    </comment>
    <comment ref="F821" authorId="1" shapeId="0">
      <text/>
    </comment>
    <comment ref="A823" authorId="1" shapeId="0">
      <text>
        <r>
          <rPr>
            <sz val="11"/>
            <color theme="1"/>
            <rFont val="Calibri"/>
            <family val="2"/>
            <scheme val="minor"/>
          </rPr>
          <t>Introduzca un codigo UNSPSC</t>
        </r>
      </text>
    </comment>
    <comment ref="B823" authorId="1" shapeId="0">
      <text>
        <r>
          <rPr>
            <sz val="11"/>
            <color theme="1"/>
            <rFont val="Calibri"/>
            <family val="2"/>
            <scheme val="minor"/>
          </rPr>
          <t>Descripción calculada automáticamente a partir de código del artículo</t>
        </r>
      </text>
    </comment>
    <comment ref="C823" authorId="1" shapeId="0">
      <text>
        <r>
          <rPr>
            <sz val="11"/>
            <color theme="1"/>
            <rFont val="Calibri"/>
            <family val="2"/>
            <scheme val="minor"/>
          </rPr>
          <t>Seleccione un valor de la lista</t>
        </r>
      </text>
    </comment>
    <comment ref="D823" authorId="1" shapeId="0">
      <text>
        <r>
          <rPr>
            <sz val="11"/>
            <color theme="1"/>
            <rFont val="Calibri"/>
            <family val="2"/>
            <scheme val="minor"/>
          </rPr>
          <t>Introduzca un número con dos decimales como máximo. Debe ser igual o mayor a la "Cantidad Real Consumida"</t>
        </r>
      </text>
    </comment>
    <comment ref="E823" authorId="1" shapeId="0">
      <text>
        <r>
          <rPr>
            <sz val="11"/>
            <color theme="1"/>
            <rFont val="Calibri"/>
            <family val="2"/>
            <scheme val="minor"/>
          </rPr>
          <t>Introduzca un número con dos decimales como máximo</t>
        </r>
      </text>
    </comment>
    <comment ref="F823" authorId="1" shapeId="0">
      <text>
        <r>
          <rPr>
            <sz val="11"/>
            <color theme="1"/>
            <rFont val="Calibri"/>
            <family val="2"/>
            <scheme val="minor"/>
          </rPr>
          <t>Monto calculado automáticamente por el sistema</t>
        </r>
      </text>
    </comment>
    <comment ref="A837" authorId="1" shapeId="0">
      <text>
        <r>
          <rPr>
            <sz val="11"/>
            <color theme="1"/>
            <rFont val="Calibri"/>
            <family val="2"/>
            <scheme val="minor"/>
          </rPr>
          <t>Introducir un texto con el nombre o referencia de la contratación</t>
        </r>
      </text>
    </comment>
    <comment ref="B837" authorId="1" shapeId="0">
      <text>
        <r>
          <rPr>
            <sz val="11"/>
            <color theme="1"/>
            <rFont val="Calibri"/>
            <family val="2"/>
            <scheme val="minor"/>
          </rPr>
          <t>Introduzca un texto con la finalidad de la contratación</t>
        </r>
      </text>
    </comment>
    <comment ref="C837" authorId="1" shapeId="0">
      <text>
        <r>
          <rPr>
            <sz val="11"/>
            <color theme="1"/>
            <rFont val="Calibri"/>
            <family val="2"/>
            <scheme val="minor"/>
          </rPr>
          <t>Seleccionar un valor del listado</t>
        </r>
      </text>
    </comment>
    <comment ref="D837" authorId="1" shapeId="0">
      <text>
        <r>
          <rPr>
            <sz val="11"/>
            <color theme="1"/>
            <rFont val="Calibri"/>
            <family val="2"/>
            <scheme val="minor"/>
          </rPr>
          <t>Seleccione el tipo de procedimiento</t>
        </r>
      </text>
    </comment>
    <comment ref="E837" authorId="1" shapeId="0">
      <text>
        <r>
          <rPr>
            <sz val="11"/>
            <color theme="1"/>
            <rFont val="Calibri"/>
            <family val="2"/>
            <scheme val="minor"/>
          </rPr>
          <t>Seleccione un valor de la lista</t>
        </r>
      </text>
    </comment>
    <comment ref="F837" authorId="1" shapeId="0">
      <text>
        <r>
          <rPr>
            <sz val="11"/>
            <color theme="1"/>
            <rFont val="Calibri"/>
            <family val="2"/>
            <scheme val="minor"/>
          </rPr>
          <t>Introduzca el código SNIP</t>
        </r>
      </text>
    </comment>
    <comment ref="C838" authorId="1" shapeId="0">
      <text>
        <r>
          <rPr>
            <sz val="11"/>
            <color theme="1"/>
            <rFont val="Calibri"/>
            <family val="2"/>
            <scheme val="minor"/>
          </rPr>
          <t>Introduzca la fecha de inicio del proceso, en formato dd-mm-aaaa</t>
        </r>
      </text>
    </comment>
    <comment ref="F8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2" shapeId="0">
      <text/>
    </comment>
    <comment ref="C840" authorId="1" shapeId="0">
      <text>
        <r>
          <rPr>
            <sz val="11"/>
            <color theme="1"/>
            <rFont val="Calibri"/>
            <family val="2"/>
            <scheme val="minor"/>
          </rPr>
          <t>Introduzca la fecha prevista de adjudicación, en formato dd-mm-aaaa</t>
        </r>
      </text>
    </comment>
    <comment ref="F840" authorId="2" shapeId="0">
      <text/>
    </comment>
    <comment ref="F841" authorId="1" shapeId="0">
      <text/>
    </comment>
    <comment ref="A843" authorId="1" shapeId="0">
      <text>
        <r>
          <rPr>
            <sz val="11"/>
            <color theme="1"/>
            <rFont val="Calibri"/>
            <family val="2"/>
            <scheme val="minor"/>
          </rPr>
          <t>Introduzca un codigo UNSPSC</t>
        </r>
      </text>
    </comment>
    <comment ref="B843" authorId="1" shapeId="0">
      <text>
        <r>
          <rPr>
            <sz val="11"/>
            <color theme="1"/>
            <rFont val="Calibri"/>
            <family val="2"/>
            <scheme val="minor"/>
          </rPr>
          <t>Descripción calculada automáticamente a partir de código del artículo</t>
        </r>
      </text>
    </comment>
    <comment ref="C843" authorId="1" shapeId="0">
      <text>
        <r>
          <rPr>
            <sz val="11"/>
            <color theme="1"/>
            <rFont val="Calibri"/>
            <family val="2"/>
            <scheme val="minor"/>
          </rPr>
          <t>Seleccione un valor de la lista</t>
        </r>
      </text>
    </comment>
    <comment ref="D843" authorId="1" shapeId="0">
      <text>
        <r>
          <rPr>
            <sz val="11"/>
            <color theme="1"/>
            <rFont val="Calibri"/>
            <family val="2"/>
            <scheme val="minor"/>
          </rPr>
          <t>Introduzca un número con dos decimales como máximo. Debe ser igual o mayor a la "Cantidad Real Consumida"</t>
        </r>
      </text>
    </comment>
    <comment ref="E843" authorId="1" shapeId="0">
      <text>
        <r>
          <rPr>
            <sz val="11"/>
            <color theme="1"/>
            <rFont val="Calibri"/>
            <family val="2"/>
            <scheme val="minor"/>
          </rPr>
          <t>Introduzca un número con dos decimales como máximo</t>
        </r>
      </text>
    </comment>
    <comment ref="F843" authorId="1" shapeId="0">
      <text>
        <r>
          <rPr>
            <sz val="11"/>
            <color theme="1"/>
            <rFont val="Calibri"/>
            <family val="2"/>
            <scheme val="minor"/>
          </rPr>
          <t>Monto calculado automáticamente por el sistema</t>
        </r>
      </text>
    </comment>
    <comment ref="A849" authorId="1" shapeId="0">
      <text>
        <r>
          <rPr>
            <sz val="11"/>
            <color theme="1"/>
            <rFont val="Calibri"/>
            <family val="2"/>
            <scheme val="minor"/>
          </rPr>
          <t>Introducir un texto con el nombre o referencia de la contratación</t>
        </r>
      </text>
    </comment>
    <comment ref="B849" authorId="1" shapeId="0">
      <text>
        <r>
          <rPr>
            <sz val="11"/>
            <color theme="1"/>
            <rFont val="Calibri"/>
            <family val="2"/>
            <scheme val="minor"/>
          </rPr>
          <t>Introduzca un texto con la finalidad de la contratación</t>
        </r>
      </text>
    </comment>
    <comment ref="C849" authorId="1" shapeId="0">
      <text>
        <r>
          <rPr>
            <sz val="11"/>
            <color theme="1"/>
            <rFont val="Calibri"/>
            <family val="2"/>
            <scheme val="minor"/>
          </rPr>
          <t>Seleccionar un valor del listado</t>
        </r>
      </text>
    </comment>
    <comment ref="D849" authorId="1" shapeId="0">
      <text>
        <r>
          <rPr>
            <sz val="11"/>
            <color theme="1"/>
            <rFont val="Calibri"/>
            <family val="2"/>
            <scheme val="minor"/>
          </rPr>
          <t>Seleccione el tipo de procedimiento</t>
        </r>
      </text>
    </comment>
    <comment ref="E849" authorId="1" shapeId="0">
      <text>
        <r>
          <rPr>
            <sz val="11"/>
            <color theme="1"/>
            <rFont val="Calibri"/>
            <family val="2"/>
            <scheme val="minor"/>
          </rPr>
          <t>Seleccione un valor de la lista</t>
        </r>
      </text>
    </comment>
    <comment ref="F849" authorId="1" shapeId="0">
      <text>
        <r>
          <rPr>
            <sz val="11"/>
            <color theme="1"/>
            <rFont val="Calibri"/>
            <family val="2"/>
            <scheme val="minor"/>
          </rPr>
          <t>Introduzca el código SNIP</t>
        </r>
      </text>
    </comment>
    <comment ref="C850" authorId="1" shapeId="0">
      <text>
        <r>
          <rPr>
            <sz val="11"/>
            <color theme="1"/>
            <rFont val="Calibri"/>
            <family val="2"/>
            <scheme val="minor"/>
          </rPr>
          <t>Introduzca la fecha de inicio del proceso, en formato dd-mm-aaaa</t>
        </r>
      </text>
    </comment>
    <comment ref="F8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shapeId="0">
      <text/>
    </comment>
    <comment ref="C852" authorId="1" shapeId="0">
      <text>
        <r>
          <rPr>
            <sz val="11"/>
            <color theme="1"/>
            <rFont val="Calibri"/>
            <family val="2"/>
            <scheme val="minor"/>
          </rPr>
          <t>Introduzca la fecha prevista de adjudicación, en formato dd-mm-aaaa</t>
        </r>
      </text>
    </comment>
    <comment ref="F852" authorId="2" shapeId="0">
      <text/>
    </comment>
    <comment ref="F853" authorId="1" shapeId="0">
      <text/>
    </comment>
    <comment ref="A855" authorId="1" shapeId="0">
      <text>
        <r>
          <rPr>
            <sz val="11"/>
            <color theme="1"/>
            <rFont val="Calibri"/>
            <family val="2"/>
            <scheme val="minor"/>
          </rPr>
          <t>Introduzca un codigo UNSPSC</t>
        </r>
      </text>
    </comment>
    <comment ref="B855" authorId="1" shapeId="0">
      <text>
        <r>
          <rPr>
            <sz val="11"/>
            <color theme="1"/>
            <rFont val="Calibri"/>
            <family val="2"/>
            <scheme val="minor"/>
          </rPr>
          <t>Descripción calculada automáticamente a partir de código del artículo</t>
        </r>
      </text>
    </comment>
    <comment ref="C855" authorId="1" shapeId="0">
      <text>
        <r>
          <rPr>
            <sz val="11"/>
            <color theme="1"/>
            <rFont val="Calibri"/>
            <family val="2"/>
            <scheme val="minor"/>
          </rPr>
          <t>Seleccione un valor de la lista</t>
        </r>
      </text>
    </comment>
    <comment ref="D855" authorId="1" shapeId="0">
      <text>
        <r>
          <rPr>
            <sz val="11"/>
            <color theme="1"/>
            <rFont val="Calibri"/>
            <family val="2"/>
            <scheme val="minor"/>
          </rPr>
          <t>Introduzca un número con dos decimales como máximo. Debe ser igual o mayor a la "Cantidad Real Consumida"</t>
        </r>
      </text>
    </comment>
    <comment ref="E855" authorId="1" shapeId="0">
      <text>
        <r>
          <rPr>
            <sz val="11"/>
            <color theme="1"/>
            <rFont val="Calibri"/>
            <family val="2"/>
            <scheme val="minor"/>
          </rPr>
          <t>Introduzca un número con dos decimales como máximo</t>
        </r>
      </text>
    </comment>
    <comment ref="F855" authorId="1" shapeId="0">
      <text>
        <r>
          <rPr>
            <sz val="11"/>
            <color theme="1"/>
            <rFont val="Calibri"/>
            <family val="2"/>
            <scheme val="minor"/>
          </rPr>
          <t>Monto calculado automáticamente por el sistema</t>
        </r>
      </text>
    </comment>
    <comment ref="A871" authorId="1" shapeId="0">
      <text>
        <r>
          <rPr>
            <sz val="11"/>
            <color theme="1"/>
            <rFont val="Calibri"/>
            <family val="2"/>
            <scheme val="minor"/>
          </rPr>
          <t>Introducir un texto con el nombre o referencia de la contratación</t>
        </r>
      </text>
    </comment>
    <comment ref="B871" authorId="1" shapeId="0">
      <text>
        <r>
          <rPr>
            <sz val="11"/>
            <color theme="1"/>
            <rFont val="Calibri"/>
            <family val="2"/>
            <scheme val="minor"/>
          </rPr>
          <t>Introduzca un texto con la finalidad de la contratación</t>
        </r>
      </text>
    </comment>
    <comment ref="C871" authorId="1" shapeId="0">
      <text>
        <r>
          <rPr>
            <sz val="11"/>
            <color theme="1"/>
            <rFont val="Calibri"/>
            <family val="2"/>
            <scheme val="minor"/>
          </rPr>
          <t>Seleccionar un valor del listado</t>
        </r>
      </text>
    </comment>
    <comment ref="D871" authorId="1" shapeId="0">
      <text>
        <r>
          <rPr>
            <sz val="11"/>
            <color theme="1"/>
            <rFont val="Calibri"/>
            <family val="2"/>
            <scheme val="minor"/>
          </rPr>
          <t>Seleccione el tipo de procedimiento</t>
        </r>
      </text>
    </comment>
    <comment ref="E871" authorId="1" shapeId="0">
      <text>
        <r>
          <rPr>
            <sz val="11"/>
            <color theme="1"/>
            <rFont val="Calibri"/>
            <family val="2"/>
            <scheme val="minor"/>
          </rPr>
          <t>Seleccione un valor de la lista</t>
        </r>
      </text>
    </comment>
    <comment ref="F871" authorId="1" shapeId="0">
      <text>
        <r>
          <rPr>
            <sz val="11"/>
            <color theme="1"/>
            <rFont val="Calibri"/>
            <family val="2"/>
            <scheme val="minor"/>
          </rPr>
          <t>Introduzca el código SNIP</t>
        </r>
      </text>
    </comment>
    <comment ref="C872" authorId="1" shapeId="0">
      <text>
        <r>
          <rPr>
            <sz val="11"/>
            <color theme="1"/>
            <rFont val="Calibri"/>
            <family val="2"/>
            <scheme val="minor"/>
          </rPr>
          <t>Introduzca la fecha de inicio del proceso, en formato dd-mm-aaaa</t>
        </r>
      </text>
    </comment>
    <comment ref="F8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2" shapeId="0">
      <text/>
    </comment>
    <comment ref="C874" authorId="1" shapeId="0">
      <text>
        <r>
          <rPr>
            <sz val="11"/>
            <color theme="1"/>
            <rFont val="Calibri"/>
            <family val="2"/>
            <scheme val="minor"/>
          </rPr>
          <t>Introduzca la fecha prevista de adjudicación, en formato dd-mm-aaaa</t>
        </r>
      </text>
    </comment>
    <comment ref="F874" authorId="2" shapeId="0">
      <text/>
    </comment>
    <comment ref="F875" authorId="1" shapeId="0">
      <text/>
    </comment>
    <comment ref="A877" authorId="1" shapeId="0">
      <text>
        <r>
          <rPr>
            <sz val="11"/>
            <color theme="1"/>
            <rFont val="Calibri"/>
            <family val="2"/>
            <scheme val="minor"/>
          </rPr>
          <t>Introduzca un codigo UNSPSC</t>
        </r>
      </text>
    </comment>
    <comment ref="B877" authorId="1" shapeId="0">
      <text>
        <r>
          <rPr>
            <sz val="11"/>
            <color theme="1"/>
            <rFont val="Calibri"/>
            <family val="2"/>
            <scheme val="minor"/>
          </rPr>
          <t>Descripción calculada automáticamente a partir de código del artículo</t>
        </r>
      </text>
    </comment>
    <comment ref="C877" authorId="1" shapeId="0">
      <text>
        <r>
          <rPr>
            <sz val="11"/>
            <color theme="1"/>
            <rFont val="Calibri"/>
            <family val="2"/>
            <scheme val="minor"/>
          </rPr>
          <t>Seleccione un valor de la lista</t>
        </r>
      </text>
    </comment>
    <comment ref="D877" authorId="1" shapeId="0">
      <text>
        <r>
          <rPr>
            <sz val="11"/>
            <color theme="1"/>
            <rFont val="Calibri"/>
            <family val="2"/>
            <scheme val="minor"/>
          </rPr>
          <t>Introduzca un número con dos decimales como máximo. Debe ser igual o mayor a la "Cantidad Real Consumida"</t>
        </r>
      </text>
    </comment>
    <comment ref="E877" authorId="1" shapeId="0">
      <text>
        <r>
          <rPr>
            <sz val="11"/>
            <color theme="1"/>
            <rFont val="Calibri"/>
            <family val="2"/>
            <scheme val="minor"/>
          </rPr>
          <t>Introduzca un número con dos decimales como máximo</t>
        </r>
      </text>
    </comment>
    <comment ref="F877" authorId="1" shapeId="0">
      <text>
        <r>
          <rPr>
            <sz val="11"/>
            <color theme="1"/>
            <rFont val="Calibri"/>
            <family val="2"/>
            <scheme val="minor"/>
          </rPr>
          <t>Monto calculado automáticamente por el sistema</t>
        </r>
      </text>
    </comment>
    <comment ref="A892" authorId="1" shapeId="0">
      <text>
        <r>
          <rPr>
            <sz val="11"/>
            <color theme="1"/>
            <rFont val="Calibri"/>
            <family val="2"/>
            <scheme val="minor"/>
          </rPr>
          <t>Introducir un texto con el nombre o referencia de la contratación</t>
        </r>
      </text>
    </comment>
    <comment ref="B892" authorId="1" shapeId="0">
      <text>
        <r>
          <rPr>
            <sz val="11"/>
            <color theme="1"/>
            <rFont val="Calibri"/>
            <family val="2"/>
            <scheme val="minor"/>
          </rPr>
          <t>Introduzca un texto con la finalidad de la contratación</t>
        </r>
      </text>
    </comment>
    <comment ref="C892" authorId="1" shapeId="0">
      <text>
        <r>
          <rPr>
            <sz val="11"/>
            <color theme="1"/>
            <rFont val="Calibri"/>
            <family val="2"/>
            <scheme val="minor"/>
          </rPr>
          <t>Seleccionar un valor del listado</t>
        </r>
      </text>
    </comment>
    <comment ref="D892" authorId="1" shapeId="0">
      <text>
        <r>
          <rPr>
            <sz val="11"/>
            <color theme="1"/>
            <rFont val="Calibri"/>
            <family val="2"/>
            <scheme val="minor"/>
          </rPr>
          <t>Seleccione el tipo de procedimiento</t>
        </r>
      </text>
    </comment>
    <comment ref="E892" authorId="1" shapeId="0">
      <text>
        <r>
          <rPr>
            <sz val="11"/>
            <color theme="1"/>
            <rFont val="Calibri"/>
            <family val="2"/>
            <scheme val="minor"/>
          </rPr>
          <t>Seleccione un valor de la lista</t>
        </r>
      </text>
    </comment>
    <comment ref="F892" authorId="1" shapeId="0">
      <text>
        <r>
          <rPr>
            <sz val="11"/>
            <color theme="1"/>
            <rFont val="Calibri"/>
            <family val="2"/>
            <scheme val="minor"/>
          </rPr>
          <t>Introduzca el código SNIP</t>
        </r>
      </text>
    </comment>
    <comment ref="C893" authorId="1" shapeId="0">
      <text>
        <r>
          <rPr>
            <sz val="11"/>
            <color theme="1"/>
            <rFont val="Calibri"/>
            <family val="2"/>
            <scheme val="minor"/>
          </rPr>
          <t>Introduzca la fecha de inicio del proceso, en formato dd-mm-aaaa</t>
        </r>
      </text>
    </comment>
    <comment ref="F8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2" shapeId="0">
      <text/>
    </comment>
    <comment ref="C895" authorId="1" shapeId="0">
      <text>
        <r>
          <rPr>
            <sz val="11"/>
            <color theme="1"/>
            <rFont val="Calibri"/>
            <family val="2"/>
            <scheme val="minor"/>
          </rPr>
          <t>Introduzca la fecha prevista de adjudicación, en formato dd-mm-aaaa</t>
        </r>
      </text>
    </comment>
    <comment ref="F895" authorId="2" shapeId="0">
      <text/>
    </comment>
    <comment ref="F896" authorId="1" shapeId="0">
      <text/>
    </comment>
    <comment ref="A898" authorId="1" shapeId="0">
      <text>
        <r>
          <rPr>
            <sz val="11"/>
            <color theme="1"/>
            <rFont val="Calibri"/>
            <family val="2"/>
            <scheme val="minor"/>
          </rPr>
          <t>Introduzca un codigo UNSPSC</t>
        </r>
      </text>
    </comment>
    <comment ref="B898" authorId="1" shapeId="0">
      <text>
        <r>
          <rPr>
            <sz val="11"/>
            <color theme="1"/>
            <rFont val="Calibri"/>
            <family val="2"/>
            <scheme val="minor"/>
          </rPr>
          <t>Descripción calculada automáticamente a partir de código del artículo</t>
        </r>
      </text>
    </comment>
    <comment ref="C898" authorId="1" shapeId="0">
      <text>
        <r>
          <rPr>
            <sz val="11"/>
            <color theme="1"/>
            <rFont val="Calibri"/>
            <family val="2"/>
            <scheme val="minor"/>
          </rPr>
          <t>Seleccione un valor de la lista</t>
        </r>
      </text>
    </comment>
    <comment ref="D898" authorId="1" shapeId="0">
      <text>
        <r>
          <rPr>
            <sz val="11"/>
            <color theme="1"/>
            <rFont val="Calibri"/>
            <family val="2"/>
            <scheme val="minor"/>
          </rPr>
          <t>Introduzca un número con dos decimales como máximo. Debe ser igual o mayor a la "Cantidad Real Consumida"</t>
        </r>
      </text>
    </comment>
    <comment ref="E898" authorId="1" shapeId="0">
      <text>
        <r>
          <rPr>
            <sz val="11"/>
            <color theme="1"/>
            <rFont val="Calibri"/>
            <family val="2"/>
            <scheme val="minor"/>
          </rPr>
          <t>Introduzca un número con dos decimales como máximo</t>
        </r>
      </text>
    </comment>
    <comment ref="F898" authorId="1" shapeId="0">
      <text>
        <r>
          <rPr>
            <sz val="11"/>
            <color theme="1"/>
            <rFont val="Calibri"/>
            <family val="2"/>
            <scheme val="minor"/>
          </rPr>
          <t>Monto calculado automáticamente por el sistema</t>
        </r>
      </text>
    </comment>
    <comment ref="A913" authorId="1" shapeId="0">
      <text>
        <r>
          <rPr>
            <sz val="11"/>
            <color theme="1"/>
            <rFont val="Calibri"/>
            <family val="2"/>
            <scheme val="minor"/>
          </rPr>
          <t>Introducir un texto con el nombre o referencia de la contratación</t>
        </r>
      </text>
    </comment>
    <comment ref="B913" authorId="1" shapeId="0">
      <text>
        <r>
          <rPr>
            <sz val="11"/>
            <color theme="1"/>
            <rFont val="Calibri"/>
            <family val="2"/>
            <scheme val="minor"/>
          </rPr>
          <t>Introduzca un texto con la finalidad de la contratación</t>
        </r>
      </text>
    </comment>
    <comment ref="C913" authorId="1" shapeId="0">
      <text>
        <r>
          <rPr>
            <sz val="11"/>
            <color theme="1"/>
            <rFont val="Calibri"/>
            <family val="2"/>
            <scheme val="minor"/>
          </rPr>
          <t>Seleccionar un valor del listado</t>
        </r>
      </text>
    </comment>
    <comment ref="D913" authorId="1" shapeId="0">
      <text>
        <r>
          <rPr>
            <sz val="11"/>
            <color theme="1"/>
            <rFont val="Calibri"/>
            <family val="2"/>
            <scheme val="minor"/>
          </rPr>
          <t>Seleccione el tipo de procedimiento</t>
        </r>
      </text>
    </comment>
    <comment ref="E913" authorId="1" shapeId="0">
      <text>
        <r>
          <rPr>
            <sz val="11"/>
            <color theme="1"/>
            <rFont val="Calibri"/>
            <family val="2"/>
            <scheme val="minor"/>
          </rPr>
          <t>Seleccione un valor de la lista</t>
        </r>
      </text>
    </comment>
    <comment ref="F913" authorId="1" shapeId="0">
      <text>
        <r>
          <rPr>
            <sz val="11"/>
            <color theme="1"/>
            <rFont val="Calibri"/>
            <family val="2"/>
            <scheme val="minor"/>
          </rPr>
          <t>Introduzca el código SNIP</t>
        </r>
      </text>
    </comment>
    <comment ref="C914" authorId="1" shapeId="0">
      <text>
        <r>
          <rPr>
            <sz val="11"/>
            <color theme="1"/>
            <rFont val="Calibri"/>
            <family val="2"/>
            <scheme val="minor"/>
          </rPr>
          <t>Introduzca la fecha de inicio del proceso, en formato dd-mm-aaaa</t>
        </r>
      </text>
    </comment>
    <comment ref="F9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2" shapeId="0">
      <text/>
    </comment>
    <comment ref="C916" authorId="1" shapeId="0">
      <text>
        <r>
          <rPr>
            <sz val="11"/>
            <color theme="1"/>
            <rFont val="Calibri"/>
            <family val="2"/>
            <scheme val="minor"/>
          </rPr>
          <t>Introduzca la fecha prevista de adjudicación, en formato dd-mm-aaaa</t>
        </r>
      </text>
    </comment>
    <comment ref="F916" authorId="2" shapeId="0">
      <text/>
    </comment>
    <comment ref="F917" authorId="1" shapeId="0">
      <text/>
    </comment>
    <comment ref="A919" authorId="1" shapeId="0">
      <text>
        <r>
          <rPr>
            <sz val="11"/>
            <color theme="1"/>
            <rFont val="Calibri"/>
            <family val="2"/>
            <scheme val="minor"/>
          </rPr>
          <t>Introduzca un codigo UNSPSC</t>
        </r>
      </text>
    </comment>
    <comment ref="B919" authorId="1" shapeId="0">
      <text>
        <r>
          <rPr>
            <sz val="11"/>
            <color theme="1"/>
            <rFont val="Calibri"/>
            <family val="2"/>
            <scheme val="minor"/>
          </rPr>
          <t>Descripción calculada automáticamente a partir de código del artículo</t>
        </r>
      </text>
    </comment>
    <comment ref="C919" authorId="1" shapeId="0">
      <text>
        <r>
          <rPr>
            <sz val="11"/>
            <color theme="1"/>
            <rFont val="Calibri"/>
            <family val="2"/>
            <scheme val="minor"/>
          </rPr>
          <t>Seleccione un valor de la lista</t>
        </r>
      </text>
    </comment>
    <comment ref="D919" authorId="1" shapeId="0">
      <text>
        <r>
          <rPr>
            <sz val="11"/>
            <color theme="1"/>
            <rFont val="Calibri"/>
            <family val="2"/>
            <scheme val="minor"/>
          </rPr>
          <t>Introduzca un número con dos decimales como máximo. Debe ser igual o mayor a la "Cantidad Real Consumida"</t>
        </r>
      </text>
    </comment>
    <comment ref="E919" authorId="1" shapeId="0">
      <text>
        <r>
          <rPr>
            <sz val="11"/>
            <color theme="1"/>
            <rFont val="Calibri"/>
            <family val="2"/>
            <scheme val="minor"/>
          </rPr>
          <t>Introduzca un número con dos decimales como máximo</t>
        </r>
      </text>
    </comment>
    <comment ref="F919" authorId="1" shapeId="0">
      <text>
        <r>
          <rPr>
            <sz val="11"/>
            <color theme="1"/>
            <rFont val="Calibri"/>
            <family val="2"/>
            <scheme val="minor"/>
          </rPr>
          <t>Monto calculado automáticamente por el sistema</t>
        </r>
      </text>
    </comment>
    <comment ref="A927" authorId="1" shapeId="0">
      <text>
        <r>
          <rPr>
            <sz val="11"/>
            <color theme="1"/>
            <rFont val="Calibri"/>
            <family val="2"/>
            <scheme val="minor"/>
          </rPr>
          <t>Introducir un texto con el nombre o referencia de la contratación</t>
        </r>
      </text>
    </comment>
    <comment ref="B927" authorId="1" shapeId="0">
      <text>
        <r>
          <rPr>
            <sz val="11"/>
            <color theme="1"/>
            <rFont val="Calibri"/>
            <family val="2"/>
            <scheme val="minor"/>
          </rPr>
          <t>Introduzca un texto con la finalidad de la contratación</t>
        </r>
      </text>
    </comment>
    <comment ref="C927" authorId="1" shapeId="0">
      <text>
        <r>
          <rPr>
            <sz val="11"/>
            <color theme="1"/>
            <rFont val="Calibri"/>
            <family val="2"/>
            <scheme val="minor"/>
          </rPr>
          <t>Seleccionar un valor del listado</t>
        </r>
      </text>
    </comment>
    <comment ref="D927" authorId="1" shapeId="0">
      <text>
        <r>
          <rPr>
            <sz val="11"/>
            <color theme="1"/>
            <rFont val="Calibri"/>
            <family val="2"/>
            <scheme val="minor"/>
          </rPr>
          <t>Seleccione el tipo de procedimiento</t>
        </r>
      </text>
    </comment>
    <comment ref="E927" authorId="1" shapeId="0">
      <text>
        <r>
          <rPr>
            <sz val="11"/>
            <color theme="1"/>
            <rFont val="Calibri"/>
            <family val="2"/>
            <scheme val="minor"/>
          </rPr>
          <t>Seleccione un valor de la lista</t>
        </r>
      </text>
    </comment>
    <comment ref="F927" authorId="1" shapeId="0">
      <text>
        <r>
          <rPr>
            <sz val="11"/>
            <color theme="1"/>
            <rFont val="Calibri"/>
            <family val="2"/>
            <scheme val="minor"/>
          </rPr>
          <t>Introduzca el código SNIP</t>
        </r>
      </text>
    </comment>
    <comment ref="C928" authorId="1" shapeId="0">
      <text>
        <r>
          <rPr>
            <sz val="11"/>
            <color theme="1"/>
            <rFont val="Calibri"/>
            <family val="2"/>
            <scheme val="minor"/>
          </rPr>
          <t>Introduzca la fecha de inicio del proceso, en formato dd-mm-aaaa</t>
        </r>
      </text>
    </comment>
    <comment ref="F9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2" shapeId="0">
      <text/>
    </comment>
    <comment ref="C930" authorId="1" shapeId="0">
      <text>
        <r>
          <rPr>
            <sz val="11"/>
            <color theme="1"/>
            <rFont val="Calibri"/>
            <family val="2"/>
            <scheme val="minor"/>
          </rPr>
          <t>Introduzca la fecha prevista de adjudicación, en formato dd-mm-aaaa</t>
        </r>
      </text>
    </comment>
    <comment ref="F930" authorId="2" shapeId="0">
      <text/>
    </comment>
    <comment ref="F931" authorId="1" shapeId="0">
      <text/>
    </comment>
    <comment ref="A933" authorId="1" shapeId="0">
      <text>
        <r>
          <rPr>
            <sz val="11"/>
            <color theme="1"/>
            <rFont val="Calibri"/>
            <family val="2"/>
            <scheme val="minor"/>
          </rPr>
          <t>Introduzca un codigo UNSPSC</t>
        </r>
      </text>
    </comment>
    <comment ref="B933" authorId="1" shapeId="0">
      <text>
        <r>
          <rPr>
            <sz val="11"/>
            <color theme="1"/>
            <rFont val="Calibri"/>
            <family val="2"/>
            <scheme val="minor"/>
          </rPr>
          <t>Descripción calculada automáticamente a partir de código del artículo</t>
        </r>
      </text>
    </comment>
    <comment ref="C933" authorId="1" shapeId="0">
      <text>
        <r>
          <rPr>
            <sz val="11"/>
            <color theme="1"/>
            <rFont val="Calibri"/>
            <family val="2"/>
            <scheme val="minor"/>
          </rPr>
          <t>Seleccione un valor de la lista</t>
        </r>
      </text>
    </comment>
    <comment ref="D933" authorId="1" shapeId="0">
      <text>
        <r>
          <rPr>
            <sz val="11"/>
            <color theme="1"/>
            <rFont val="Calibri"/>
            <family val="2"/>
            <scheme val="minor"/>
          </rPr>
          <t>Introduzca un número con dos decimales como máximo. Debe ser igual o mayor a la "Cantidad Real Consumida"</t>
        </r>
      </text>
    </comment>
    <comment ref="E933" authorId="1" shapeId="0">
      <text>
        <r>
          <rPr>
            <sz val="11"/>
            <color theme="1"/>
            <rFont val="Calibri"/>
            <family val="2"/>
            <scheme val="minor"/>
          </rPr>
          <t>Introduzca un número con dos decimales como máximo</t>
        </r>
      </text>
    </comment>
    <comment ref="F933" authorId="1" shapeId="0">
      <text>
        <r>
          <rPr>
            <sz val="11"/>
            <color theme="1"/>
            <rFont val="Calibri"/>
            <family val="2"/>
            <scheme val="minor"/>
          </rPr>
          <t>Monto calculado automáticamente por el sistema</t>
        </r>
      </text>
    </comment>
    <comment ref="A941" authorId="1" shapeId="0">
      <text>
        <r>
          <rPr>
            <sz val="11"/>
            <color theme="1"/>
            <rFont val="Calibri"/>
            <family val="2"/>
            <scheme val="minor"/>
          </rPr>
          <t>Introducir un texto con el nombre o referencia de la contratación</t>
        </r>
      </text>
    </comment>
    <comment ref="B941" authorId="1" shapeId="0">
      <text>
        <r>
          <rPr>
            <sz val="11"/>
            <color theme="1"/>
            <rFont val="Calibri"/>
            <family val="2"/>
            <scheme val="minor"/>
          </rPr>
          <t>Introduzca un texto con la finalidad de la contratación</t>
        </r>
      </text>
    </comment>
    <comment ref="C941" authorId="1" shapeId="0">
      <text>
        <r>
          <rPr>
            <sz val="11"/>
            <color theme="1"/>
            <rFont val="Calibri"/>
            <family val="2"/>
            <scheme val="minor"/>
          </rPr>
          <t>Seleccionar un valor del listado</t>
        </r>
      </text>
    </comment>
    <comment ref="D941" authorId="1" shapeId="0">
      <text>
        <r>
          <rPr>
            <sz val="11"/>
            <color theme="1"/>
            <rFont val="Calibri"/>
            <family val="2"/>
            <scheme val="minor"/>
          </rPr>
          <t>Seleccione el tipo de procedimiento</t>
        </r>
      </text>
    </comment>
    <comment ref="E941" authorId="1" shapeId="0">
      <text>
        <r>
          <rPr>
            <sz val="11"/>
            <color theme="1"/>
            <rFont val="Calibri"/>
            <family val="2"/>
            <scheme val="minor"/>
          </rPr>
          <t>Seleccione un valor de la lista</t>
        </r>
      </text>
    </comment>
    <comment ref="F941" authorId="1" shapeId="0">
      <text>
        <r>
          <rPr>
            <sz val="11"/>
            <color theme="1"/>
            <rFont val="Calibri"/>
            <family val="2"/>
            <scheme val="minor"/>
          </rPr>
          <t>Introduzca el código SNIP</t>
        </r>
      </text>
    </comment>
    <comment ref="C942" authorId="1" shapeId="0">
      <text>
        <r>
          <rPr>
            <sz val="11"/>
            <color theme="1"/>
            <rFont val="Calibri"/>
            <family val="2"/>
            <scheme val="minor"/>
          </rPr>
          <t>Introduzca la fecha de inicio del proceso, en formato dd-mm-aaaa</t>
        </r>
      </text>
    </comment>
    <comment ref="F9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2" shapeId="0">
      <text/>
    </comment>
    <comment ref="C944" authorId="1" shapeId="0">
      <text>
        <r>
          <rPr>
            <sz val="11"/>
            <color theme="1"/>
            <rFont val="Calibri"/>
            <family val="2"/>
            <scheme val="minor"/>
          </rPr>
          <t>Introduzca la fecha prevista de adjudicación, en formato dd-mm-aaaa</t>
        </r>
      </text>
    </comment>
    <comment ref="F944" authorId="2" shapeId="0">
      <text/>
    </comment>
    <comment ref="F945" authorId="1" shapeId="0">
      <text/>
    </comment>
    <comment ref="A947" authorId="1" shapeId="0">
      <text>
        <r>
          <rPr>
            <sz val="11"/>
            <color theme="1"/>
            <rFont val="Calibri"/>
            <family val="2"/>
            <scheme val="minor"/>
          </rPr>
          <t>Introduzca un codigo UNSPSC</t>
        </r>
      </text>
    </comment>
    <comment ref="B947" authorId="1" shapeId="0">
      <text>
        <r>
          <rPr>
            <sz val="11"/>
            <color theme="1"/>
            <rFont val="Calibri"/>
            <family val="2"/>
            <scheme val="minor"/>
          </rPr>
          <t>Descripción calculada automáticamente a partir de código del artículo</t>
        </r>
      </text>
    </comment>
    <comment ref="C947" authorId="1" shapeId="0">
      <text>
        <r>
          <rPr>
            <sz val="11"/>
            <color theme="1"/>
            <rFont val="Calibri"/>
            <family val="2"/>
            <scheme val="minor"/>
          </rPr>
          <t>Seleccione un valor de la lista</t>
        </r>
      </text>
    </comment>
    <comment ref="D947" authorId="1" shapeId="0">
      <text>
        <r>
          <rPr>
            <sz val="11"/>
            <color theme="1"/>
            <rFont val="Calibri"/>
            <family val="2"/>
            <scheme val="minor"/>
          </rPr>
          <t>Introduzca un número con dos decimales como máximo. Debe ser igual o mayor a la "Cantidad Real Consumida"</t>
        </r>
      </text>
    </comment>
    <comment ref="E947" authorId="1" shapeId="0">
      <text>
        <r>
          <rPr>
            <sz val="11"/>
            <color theme="1"/>
            <rFont val="Calibri"/>
            <family val="2"/>
            <scheme val="minor"/>
          </rPr>
          <t>Introduzca un número con dos decimales como máximo</t>
        </r>
      </text>
    </comment>
    <comment ref="F947" authorId="1" shapeId="0">
      <text>
        <r>
          <rPr>
            <sz val="11"/>
            <color theme="1"/>
            <rFont val="Calibri"/>
            <family val="2"/>
            <scheme val="minor"/>
          </rPr>
          <t>Monto calculado automáticamente por el sistema</t>
        </r>
      </text>
    </comment>
    <comment ref="A952" authorId="1" shapeId="0">
      <text>
        <r>
          <rPr>
            <sz val="11"/>
            <color theme="1"/>
            <rFont val="Calibri"/>
            <family val="2"/>
            <scheme val="minor"/>
          </rPr>
          <t>Introducir un texto con el nombre o referencia de la contratación</t>
        </r>
      </text>
    </comment>
    <comment ref="B952" authorId="1" shapeId="0">
      <text>
        <r>
          <rPr>
            <sz val="11"/>
            <color theme="1"/>
            <rFont val="Calibri"/>
            <family val="2"/>
            <scheme val="minor"/>
          </rPr>
          <t>Introduzca un texto con la finalidad de la contratación</t>
        </r>
      </text>
    </comment>
    <comment ref="C952" authorId="1" shapeId="0">
      <text>
        <r>
          <rPr>
            <sz val="11"/>
            <color theme="1"/>
            <rFont val="Calibri"/>
            <family val="2"/>
            <scheme val="minor"/>
          </rPr>
          <t>Seleccionar un valor del listado</t>
        </r>
      </text>
    </comment>
    <comment ref="D952" authorId="1" shapeId="0">
      <text>
        <r>
          <rPr>
            <sz val="11"/>
            <color theme="1"/>
            <rFont val="Calibri"/>
            <family val="2"/>
            <scheme val="minor"/>
          </rPr>
          <t>Seleccione el tipo de procedimiento</t>
        </r>
      </text>
    </comment>
    <comment ref="E952" authorId="1" shapeId="0">
      <text>
        <r>
          <rPr>
            <sz val="11"/>
            <color theme="1"/>
            <rFont val="Calibri"/>
            <family val="2"/>
            <scheme val="minor"/>
          </rPr>
          <t>Seleccione un valor de la lista</t>
        </r>
      </text>
    </comment>
    <comment ref="F952" authorId="1" shapeId="0">
      <text>
        <r>
          <rPr>
            <sz val="11"/>
            <color theme="1"/>
            <rFont val="Calibri"/>
            <family val="2"/>
            <scheme val="minor"/>
          </rPr>
          <t>Introduzca el código SNIP</t>
        </r>
      </text>
    </comment>
    <comment ref="C953" authorId="1" shapeId="0">
      <text>
        <r>
          <rPr>
            <sz val="11"/>
            <color theme="1"/>
            <rFont val="Calibri"/>
            <family val="2"/>
            <scheme val="minor"/>
          </rPr>
          <t>Introduzca la fecha de inicio del proceso, en formato dd-mm-aaaa</t>
        </r>
      </text>
    </comment>
    <comment ref="F9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2" shapeId="0">
      <text/>
    </comment>
    <comment ref="C955" authorId="1" shapeId="0">
      <text>
        <r>
          <rPr>
            <sz val="11"/>
            <color theme="1"/>
            <rFont val="Calibri"/>
            <family val="2"/>
            <scheme val="minor"/>
          </rPr>
          <t>Introduzca la fecha prevista de adjudicación, en formato dd-mm-aaaa</t>
        </r>
      </text>
    </comment>
    <comment ref="F955" authorId="2" shapeId="0">
      <text/>
    </comment>
    <comment ref="F956" authorId="1" shapeId="0">
      <text/>
    </comment>
    <comment ref="A958" authorId="1" shapeId="0">
      <text>
        <r>
          <rPr>
            <sz val="11"/>
            <color theme="1"/>
            <rFont val="Calibri"/>
            <family val="2"/>
            <scheme val="minor"/>
          </rPr>
          <t>Introduzca un codigo UNSPSC</t>
        </r>
      </text>
    </comment>
    <comment ref="B958" authorId="1" shapeId="0">
      <text>
        <r>
          <rPr>
            <sz val="11"/>
            <color theme="1"/>
            <rFont val="Calibri"/>
            <family val="2"/>
            <scheme val="minor"/>
          </rPr>
          <t>Descripción calculada automáticamente a partir de código del artículo</t>
        </r>
      </text>
    </comment>
    <comment ref="C958" authorId="1" shapeId="0">
      <text>
        <r>
          <rPr>
            <sz val="11"/>
            <color theme="1"/>
            <rFont val="Calibri"/>
            <family val="2"/>
            <scheme val="minor"/>
          </rPr>
          <t>Seleccione un valor de la lista</t>
        </r>
      </text>
    </comment>
    <comment ref="D958" authorId="1" shapeId="0">
      <text>
        <r>
          <rPr>
            <sz val="11"/>
            <color theme="1"/>
            <rFont val="Calibri"/>
            <family val="2"/>
            <scheme val="minor"/>
          </rPr>
          <t>Introduzca un número con dos decimales como máximo. Debe ser igual o mayor a la "Cantidad Real Consumida"</t>
        </r>
      </text>
    </comment>
    <comment ref="E958" authorId="1" shapeId="0">
      <text>
        <r>
          <rPr>
            <sz val="11"/>
            <color theme="1"/>
            <rFont val="Calibri"/>
            <family val="2"/>
            <scheme val="minor"/>
          </rPr>
          <t>Introduzca un número con dos decimales como máximo</t>
        </r>
      </text>
    </comment>
    <comment ref="F958"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Introduzca un texto con la finalidad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E963" authorId="1" shapeId="0">
      <text>
        <r>
          <rPr>
            <sz val="11"/>
            <color theme="1"/>
            <rFont val="Calibri"/>
            <family val="2"/>
            <scheme val="minor"/>
          </rPr>
          <t>Seleccione un valor de la lista</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2" shapeId="0">
      <text/>
    </comment>
    <comment ref="C966" authorId="1" shapeId="0">
      <text>
        <r>
          <rPr>
            <sz val="11"/>
            <color theme="1"/>
            <rFont val="Calibri"/>
            <family val="2"/>
            <scheme val="minor"/>
          </rPr>
          <t>Introduzca la fecha prevista de adjudicación, en formato dd-mm-aaaa</t>
        </r>
      </text>
    </comment>
    <comment ref="F966" authorId="2"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76" authorId="1" shapeId="0">
      <text>
        <r>
          <rPr>
            <sz val="11"/>
            <color theme="1"/>
            <rFont val="Calibri"/>
            <family val="2"/>
            <scheme val="minor"/>
          </rPr>
          <t>Introducir un texto con el nombre o referencia de la contratación</t>
        </r>
      </text>
    </comment>
    <comment ref="B976" authorId="1" shapeId="0">
      <text>
        <r>
          <rPr>
            <sz val="11"/>
            <color theme="1"/>
            <rFont val="Calibri"/>
            <family val="2"/>
            <scheme val="minor"/>
          </rPr>
          <t>Introduzca un texto con la finalidad de la contratación</t>
        </r>
      </text>
    </comment>
    <comment ref="C976" authorId="1" shapeId="0">
      <text>
        <r>
          <rPr>
            <sz val="11"/>
            <color theme="1"/>
            <rFont val="Calibri"/>
            <family val="2"/>
            <scheme val="minor"/>
          </rPr>
          <t>Seleccionar un valor del listado</t>
        </r>
      </text>
    </comment>
    <comment ref="D976" authorId="1" shapeId="0">
      <text>
        <r>
          <rPr>
            <sz val="11"/>
            <color theme="1"/>
            <rFont val="Calibri"/>
            <family val="2"/>
            <scheme val="minor"/>
          </rPr>
          <t>Seleccione el tipo de procedimiento</t>
        </r>
      </text>
    </comment>
    <comment ref="E976" authorId="1" shapeId="0">
      <text>
        <r>
          <rPr>
            <sz val="11"/>
            <color theme="1"/>
            <rFont val="Calibri"/>
            <family val="2"/>
            <scheme val="minor"/>
          </rPr>
          <t>Seleccione un valor de la lista</t>
        </r>
      </text>
    </comment>
    <comment ref="F976" authorId="1" shapeId="0">
      <text>
        <r>
          <rPr>
            <sz val="11"/>
            <color theme="1"/>
            <rFont val="Calibri"/>
            <family val="2"/>
            <scheme val="minor"/>
          </rPr>
          <t>Introduzca el código SNIP</t>
        </r>
      </text>
    </comment>
    <comment ref="C977" authorId="1" shapeId="0">
      <text>
        <r>
          <rPr>
            <sz val="11"/>
            <color theme="1"/>
            <rFont val="Calibri"/>
            <family val="2"/>
            <scheme val="minor"/>
          </rPr>
          <t>Introduzca la fecha de inicio del proceso, en formato dd-mm-aaaa</t>
        </r>
      </text>
    </comment>
    <comment ref="F9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shapeId="0">
      <text/>
    </comment>
    <comment ref="C979" authorId="1" shapeId="0">
      <text>
        <r>
          <rPr>
            <sz val="11"/>
            <color theme="1"/>
            <rFont val="Calibri"/>
            <family val="2"/>
            <scheme val="minor"/>
          </rPr>
          <t>Introduzca la fecha prevista de adjudicación, en formato dd-mm-aaaa</t>
        </r>
      </text>
    </comment>
    <comment ref="F979" authorId="2" shapeId="0">
      <text/>
    </comment>
    <comment ref="F980" authorId="1" shapeId="0">
      <text/>
    </comment>
    <comment ref="A982" authorId="1" shapeId="0">
      <text>
        <r>
          <rPr>
            <sz val="11"/>
            <color theme="1"/>
            <rFont val="Calibri"/>
            <family val="2"/>
            <scheme val="minor"/>
          </rPr>
          <t>Introduzca un codigo UNSPSC</t>
        </r>
      </text>
    </comment>
    <comment ref="B982" authorId="1" shapeId="0">
      <text>
        <r>
          <rPr>
            <sz val="11"/>
            <color theme="1"/>
            <rFont val="Calibri"/>
            <family val="2"/>
            <scheme val="minor"/>
          </rPr>
          <t>Descripción calculada automáticamente a partir de código del artículo</t>
        </r>
      </text>
    </comment>
    <comment ref="C982" authorId="1" shapeId="0">
      <text>
        <r>
          <rPr>
            <sz val="11"/>
            <color theme="1"/>
            <rFont val="Calibri"/>
            <family val="2"/>
            <scheme val="minor"/>
          </rPr>
          <t>Seleccione un valor de la lista</t>
        </r>
      </text>
    </comment>
    <comment ref="D982" authorId="1" shapeId="0">
      <text>
        <r>
          <rPr>
            <sz val="11"/>
            <color theme="1"/>
            <rFont val="Calibri"/>
            <family val="2"/>
            <scheme val="minor"/>
          </rPr>
          <t>Introduzca un número con dos decimales como máximo. Debe ser igual o mayor a la "Cantidad Real Consumida"</t>
        </r>
      </text>
    </comment>
    <comment ref="E982" authorId="1" shapeId="0">
      <text>
        <r>
          <rPr>
            <sz val="11"/>
            <color theme="1"/>
            <rFont val="Calibri"/>
            <family val="2"/>
            <scheme val="minor"/>
          </rPr>
          <t>Introduzca un número con dos decimales como máximo</t>
        </r>
      </text>
    </comment>
    <comment ref="F982" authorId="1" shapeId="0">
      <text>
        <r>
          <rPr>
            <sz val="11"/>
            <color theme="1"/>
            <rFont val="Calibri"/>
            <family val="2"/>
            <scheme val="minor"/>
          </rPr>
          <t>Monto calculado automáticamente por el sistema</t>
        </r>
      </text>
    </comment>
    <comment ref="A989" authorId="1" shapeId="0">
      <text>
        <r>
          <rPr>
            <sz val="11"/>
            <color theme="1"/>
            <rFont val="Calibri"/>
            <family val="2"/>
            <scheme val="minor"/>
          </rPr>
          <t>Introducir un texto con el nombre o referencia de la contratación</t>
        </r>
      </text>
    </comment>
    <comment ref="B989" authorId="1" shapeId="0">
      <text>
        <r>
          <rPr>
            <sz val="11"/>
            <color theme="1"/>
            <rFont val="Calibri"/>
            <family val="2"/>
            <scheme val="minor"/>
          </rPr>
          <t>Introduzca un texto con la finalidad de la contratación</t>
        </r>
      </text>
    </comment>
    <comment ref="C989" authorId="1" shapeId="0">
      <text>
        <r>
          <rPr>
            <sz val="11"/>
            <color theme="1"/>
            <rFont val="Calibri"/>
            <family val="2"/>
            <scheme val="minor"/>
          </rPr>
          <t>Seleccionar un valor del listado</t>
        </r>
      </text>
    </comment>
    <comment ref="D989" authorId="1" shapeId="0">
      <text>
        <r>
          <rPr>
            <sz val="11"/>
            <color theme="1"/>
            <rFont val="Calibri"/>
            <family val="2"/>
            <scheme val="minor"/>
          </rPr>
          <t>Seleccione el tipo de procedimiento</t>
        </r>
      </text>
    </comment>
    <comment ref="E989" authorId="1" shapeId="0">
      <text>
        <r>
          <rPr>
            <sz val="11"/>
            <color theme="1"/>
            <rFont val="Calibri"/>
            <family val="2"/>
            <scheme val="minor"/>
          </rPr>
          <t>Seleccione un valor de la lista</t>
        </r>
      </text>
    </comment>
    <comment ref="F989" authorId="1" shapeId="0">
      <text>
        <r>
          <rPr>
            <sz val="11"/>
            <color theme="1"/>
            <rFont val="Calibri"/>
            <family val="2"/>
            <scheme val="minor"/>
          </rPr>
          <t>Introduzca el código SNIP</t>
        </r>
      </text>
    </comment>
    <comment ref="C990" authorId="1" shapeId="0">
      <text>
        <r>
          <rPr>
            <sz val="11"/>
            <color theme="1"/>
            <rFont val="Calibri"/>
            <family val="2"/>
            <scheme val="minor"/>
          </rPr>
          <t>Introduzca la fecha de inicio del proceso, en formato dd-mm-aaaa</t>
        </r>
      </text>
    </comment>
    <comment ref="F9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2" shapeId="0">
      <text/>
    </comment>
    <comment ref="C992" authorId="1" shapeId="0">
      <text>
        <r>
          <rPr>
            <sz val="11"/>
            <color theme="1"/>
            <rFont val="Calibri"/>
            <family val="2"/>
            <scheme val="minor"/>
          </rPr>
          <t>Introduzca la fecha prevista de adjudicación, en formato dd-mm-aaaa</t>
        </r>
      </text>
    </comment>
    <comment ref="F992" authorId="2" shapeId="0">
      <text/>
    </comment>
    <comment ref="F993" authorId="1" shapeId="0">
      <text/>
    </comment>
    <comment ref="A995" authorId="1" shapeId="0">
      <text>
        <r>
          <rPr>
            <sz val="11"/>
            <color theme="1"/>
            <rFont val="Calibri"/>
            <family val="2"/>
            <scheme val="minor"/>
          </rPr>
          <t>Introduzca un codigo UNSPSC</t>
        </r>
      </text>
    </comment>
    <comment ref="B995" authorId="1" shapeId="0">
      <text>
        <r>
          <rPr>
            <sz val="11"/>
            <color theme="1"/>
            <rFont val="Calibri"/>
            <family val="2"/>
            <scheme val="minor"/>
          </rPr>
          <t>Descripción calculada automáticamente a partir de código del artículo</t>
        </r>
      </text>
    </comment>
    <comment ref="C995" authorId="1" shapeId="0">
      <text>
        <r>
          <rPr>
            <sz val="11"/>
            <color theme="1"/>
            <rFont val="Calibri"/>
            <family val="2"/>
            <scheme val="minor"/>
          </rPr>
          <t>Seleccione un valor de la lista</t>
        </r>
      </text>
    </comment>
    <comment ref="D995" authorId="1" shapeId="0">
      <text>
        <r>
          <rPr>
            <sz val="11"/>
            <color theme="1"/>
            <rFont val="Calibri"/>
            <family val="2"/>
            <scheme val="minor"/>
          </rPr>
          <t>Introduzca un número con dos decimales como máximo. Debe ser igual o mayor a la "Cantidad Real Consumida"</t>
        </r>
      </text>
    </comment>
    <comment ref="E995" authorId="1" shapeId="0">
      <text>
        <r>
          <rPr>
            <sz val="11"/>
            <color theme="1"/>
            <rFont val="Calibri"/>
            <family val="2"/>
            <scheme val="minor"/>
          </rPr>
          <t>Introduzca un número con dos decimales como máximo</t>
        </r>
      </text>
    </comment>
    <comment ref="F995" authorId="1" shapeId="0">
      <text>
        <r>
          <rPr>
            <sz val="11"/>
            <color theme="1"/>
            <rFont val="Calibri"/>
            <family val="2"/>
            <scheme val="minor"/>
          </rPr>
          <t>Monto calculado automáticamente por el sistema</t>
        </r>
      </text>
    </comment>
    <comment ref="A1001" authorId="1" shapeId="0">
      <text>
        <r>
          <rPr>
            <sz val="11"/>
            <color theme="1"/>
            <rFont val="Calibri"/>
            <family val="2"/>
            <scheme val="minor"/>
          </rPr>
          <t>Introducir un texto con el nombre o referencia de la contratación</t>
        </r>
      </text>
    </comment>
    <comment ref="B1001" authorId="1" shapeId="0">
      <text>
        <r>
          <rPr>
            <sz val="11"/>
            <color theme="1"/>
            <rFont val="Calibri"/>
            <family val="2"/>
            <scheme val="minor"/>
          </rPr>
          <t>Introduzca un texto con la finalidad de la contratación</t>
        </r>
      </text>
    </comment>
    <comment ref="C1001" authorId="1" shapeId="0">
      <text>
        <r>
          <rPr>
            <sz val="11"/>
            <color theme="1"/>
            <rFont val="Calibri"/>
            <family val="2"/>
            <scheme val="minor"/>
          </rPr>
          <t>Seleccionar un valor del listado</t>
        </r>
      </text>
    </comment>
    <comment ref="D1001" authorId="1" shapeId="0">
      <text>
        <r>
          <rPr>
            <sz val="11"/>
            <color theme="1"/>
            <rFont val="Calibri"/>
            <family val="2"/>
            <scheme val="minor"/>
          </rPr>
          <t>Seleccione el tipo de procedimiento</t>
        </r>
      </text>
    </comment>
    <comment ref="E1001" authorId="1" shapeId="0">
      <text>
        <r>
          <rPr>
            <sz val="11"/>
            <color theme="1"/>
            <rFont val="Calibri"/>
            <family val="2"/>
            <scheme val="minor"/>
          </rPr>
          <t>Seleccione un valor de la lista</t>
        </r>
      </text>
    </comment>
    <comment ref="F1001" authorId="1" shapeId="0">
      <text>
        <r>
          <rPr>
            <sz val="11"/>
            <color theme="1"/>
            <rFont val="Calibri"/>
            <family val="2"/>
            <scheme val="minor"/>
          </rPr>
          <t>Introduzca el código SNIP</t>
        </r>
      </text>
    </comment>
    <comment ref="C1002" authorId="1" shapeId="0">
      <text>
        <r>
          <rPr>
            <sz val="11"/>
            <color theme="1"/>
            <rFont val="Calibri"/>
            <family val="2"/>
            <scheme val="minor"/>
          </rPr>
          <t>Introduzca la fecha de inicio del proceso, en formato dd-mm-aaaa</t>
        </r>
      </text>
    </comment>
    <comment ref="F10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2" shapeId="0">
      <text/>
    </comment>
    <comment ref="C1004" authorId="1" shapeId="0">
      <text>
        <r>
          <rPr>
            <sz val="11"/>
            <color theme="1"/>
            <rFont val="Calibri"/>
            <family val="2"/>
            <scheme val="minor"/>
          </rPr>
          <t>Introduzca la fecha prevista de adjudicación, en formato dd-mm-aaaa</t>
        </r>
      </text>
    </comment>
    <comment ref="F1004" authorId="2" shapeId="0">
      <text/>
    </comment>
    <comment ref="F1005" authorId="1" shapeId="0">
      <text/>
    </comment>
    <comment ref="A1007" authorId="1" shapeId="0">
      <text>
        <r>
          <rPr>
            <sz val="11"/>
            <color theme="1"/>
            <rFont val="Calibri"/>
            <family val="2"/>
            <scheme val="minor"/>
          </rPr>
          <t>Introduzca un codigo UNSPSC</t>
        </r>
      </text>
    </comment>
    <comment ref="B1007" authorId="1" shapeId="0">
      <text>
        <r>
          <rPr>
            <sz val="11"/>
            <color theme="1"/>
            <rFont val="Calibri"/>
            <family val="2"/>
            <scheme val="minor"/>
          </rPr>
          <t>Descripción calculada automáticamente a partir de código del artículo</t>
        </r>
      </text>
    </comment>
    <comment ref="C1007" authorId="1" shapeId="0">
      <text>
        <r>
          <rPr>
            <sz val="11"/>
            <color theme="1"/>
            <rFont val="Calibri"/>
            <family val="2"/>
            <scheme val="minor"/>
          </rPr>
          <t>Seleccione un valor de la lista</t>
        </r>
      </text>
    </comment>
    <comment ref="D1007" authorId="1" shapeId="0">
      <text>
        <r>
          <rPr>
            <sz val="11"/>
            <color theme="1"/>
            <rFont val="Calibri"/>
            <family val="2"/>
            <scheme val="minor"/>
          </rPr>
          <t>Introduzca un número con dos decimales como máximo. Debe ser igual o mayor a la "Cantidad Real Consumida"</t>
        </r>
      </text>
    </comment>
    <comment ref="E1007" authorId="1" shapeId="0">
      <text>
        <r>
          <rPr>
            <sz val="11"/>
            <color theme="1"/>
            <rFont val="Calibri"/>
            <family val="2"/>
            <scheme val="minor"/>
          </rPr>
          <t>Introduzca un número con dos decimales como máximo</t>
        </r>
      </text>
    </comment>
    <comment ref="F1007" authorId="1" shapeId="0">
      <text>
        <r>
          <rPr>
            <sz val="11"/>
            <color theme="1"/>
            <rFont val="Calibri"/>
            <family val="2"/>
            <scheme val="minor"/>
          </rPr>
          <t>Monto calculado automáticamente por el sistema</t>
        </r>
      </text>
    </comment>
    <comment ref="A1013" authorId="1" shapeId="0">
      <text>
        <r>
          <rPr>
            <sz val="11"/>
            <color theme="1"/>
            <rFont val="Calibri"/>
            <family val="2"/>
            <scheme val="minor"/>
          </rPr>
          <t>Introducir un texto con el nombre o referencia de la contratación</t>
        </r>
      </text>
    </comment>
    <comment ref="B1013" authorId="1" shapeId="0">
      <text>
        <r>
          <rPr>
            <sz val="11"/>
            <color theme="1"/>
            <rFont val="Calibri"/>
            <family val="2"/>
            <scheme val="minor"/>
          </rPr>
          <t>Introduzca un texto con la finalidad de la contratación</t>
        </r>
      </text>
    </comment>
    <comment ref="C1013" authorId="1" shapeId="0">
      <text>
        <r>
          <rPr>
            <sz val="11"/>
            <color theme="1"/>
            <rFont val="Calibri"/>
            <family val="2"/>
            <scheme val="minor"/>
          </rPr>
          <t>Seleccionar un valor del listado</t>
        </r>
      </text>
    </comment>
    <comment ref="D1013" authorId="1" shapeId="0">
      <text>
        <r>
          <rPr>
            <sz val="11"/>
            <color theme="1"/>
            <rFont val="Calibri"/>
            <family val="2"/>
            <scheme val="minor"/>
          </rPr>
          <t>Seleccione el tipo de procedimiento</t>
        </r>
      </text>
    </comment>
    <comment ref="E1013" authorId="1" shapeId="0">
      <text>
        <r>
          <rPr>
            <sz val="11"/>
            <color theme="1"/>
            <rFont val="Calibri"/>
            <family val="2"/>
            <scheme val="minor"/>
          </rPr>
          <t>Seleccione un valor de la lista</t>
        </r>
      </text>
    </comment>
    <comment ref="F1013" authorId="1" shapeId="0">
      <text>
        <r>
          <rPr>
            <sz val="11"/>
            <color theme="1"/>
            <rFont val="Calibri"/>
            <family val="2"/>
            <scheme val="minor"/>
          </rPr>
          <t>Introduzca el código SNIP</t>
        </r>
      </text>
    </comment>
    <comment ref="C1014" authorId="1" shapeId="0">
      <text>
        <r>
          <rPr>
            <sz val="11"/>
            <color theme="1"/>
            <rFont val="Calibri"/>
            <family val="2"/>
            <scheme val="minor"/>
          </rPr>
          <t>Introduzca la fecha de inicio del proceso, en formato dd-mm-aaaa</t>
        </r>
      </text>
    </comment>
    <comment ref="F10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shapeId="0">
      <text/>
    </comment>
    <comment ref="C1016" authorId="1" shapeId="0">
      <text>
        <r>
          <rPr>
            <sz val="11"/>
            <color theme="1"/>
            <rFont val="Calibri"/>
            <family val="2"/>
            <scheme val="minor"/>
          </rPr>
          <t>Introduzca la fecha prevista de adjudicación, en formato dd-mm-aaaa</t>
        </r>
      </text>
    </comment>
    <comment ref="F1016" authorId="2" shapeId="0">
      <text/>
    </comment>
    <comment ref="F1017" authorId="1" shapeId="0">
      <text/>
    </comment>
    <comment ref="A1019" authorId="1" shapeId="0">
      <text>
        <r>
          <rPr>
            <sz val="11"/>
            <color theme="1"/>
            <rFont val="Calibri"/>
            <family val="2"/>
            <scheme val="minor"/>
          </rPr>
          <t>Introduzca un codigo UNSPSC</t>
        </r>
      </text>
    </comment>
    <comment ref="B1019" authorId="1" shapeId="0">
      <text>
        <r>
          <rPr>
            <sz val="11"/>
            <color theme="1"/>
            <rFont val="Calibri"/>
            <family val="2"/>
            <scheme val="minor"/>
          </rPr>
          <t>Descripción calculada automáticamente a partir de código del artículo</t>
        </r>
      </text>
    </comment>
    <comment ref="C1019" authorId="1" shapeId="0">
      <text>
        <r>
          <rPr>
            <sz val="11"/>
            <color theme="1"/>
            <rFont val="Calibri"/>
            <family val="2"/>
            <scheme val="minor"/>
          </rPr>
          <t>Seleccione un valor de la lista</t>
        </r>
      </text>
    </comment>
    <comment ref="D1019" authorId="1" shapeId="0">
      <text>
        <r>
          <rPr>
            <sz val="11"/>
            <color theme="1"/>
            <rFont val="Calibri"/>
            <family val="2"/>
            <scheme val="minor"/>
          </rPr>
          <t>Introduzca un número con dos decimales como máximo. Debe ser igual o mayor a la "Cantidad Real Consumida"</t>
        </r>
      </text>
    </comment>
    <comment ref="E1019" authorId="1" shapeId="0">
      <text>
        <r>
          <rPr>
            <sz val="11"/>
            <color theme="1"/>
            <rFont val="Calibri"/>
            <family val="2"/>
            <scheme val="minor"/>
          </rPr>
          <t>Introduzca un número con dos decimales como máximo</t>
        </r>
      </text>
    </comment>
    <comment ref="F1019" authorId="1" shapeId="0">
      <text>
        <r>
          <rPr>
            <sz val="11"/>
            <color theme="1"/>
            <rFont val="Calibri"/>
            <family val="2"/>
            <scheme val="minor"/>
          </rPr>
          <t>Monto calculado automáticamente por el sistema</t>
        </r>
      </text>
    </comment>
    <comment ref="A1025" authorId="1" shapeId="0">
      <text>
        <r>
          <rPr>
            <sz val="11"/>
            <color theme="1"/>
            <rFont val="Calibri"/>
            <family val="2"/>
            <scheme val="minor"/>
          </rPr>
          <t>Introducir un texto con el nombre o referencia de la contratación</t>
        </r>
      </text>
    </comment>
    <comment ref="B1025" authorId="1" shapeId="0">
      <text>
        <r>
          <rPr>
            <sz val="11"/>
            <color theme="1"/>
            <rFont val="Calibri"/>
            <family val="2"/>
            <scheme val="minor"/>
          </rPr>
          <t>Introduzca un texto con la finalidad de la contratación</t>
        </r>
      </text>
    </comment>
    <comment ref="C1025" authorId="1" shapeId="0">
      <text>
        <r>
          <rPr>
            <sz val="11"/>
            <color theme="1"/>
            <rFont val="Calibri"/>
            <family val="2"/>
            <scheme val="minor"/>
          </rPr>
          <t>Seleccionar un valor del listado</t>
        </r>
      </text>
    </comment>
    <comment ref="D1025" authorId="1" shapeId="0">
      <text>
        <r>
          <rPr>
            <sz val="11"/>
            <color theme="1"/>
            <rFont val="Calibri"/>
            <family val="2"/>
            <scheme val="minor"/>
          </rPr>
          <t>Seleccione el tipo de procedimiento</t>
        </r>
      </text>
    </comment>
    <comment ref="E1025" authorId="1" shapeId="0">
      <text>
        <r>
          <rPr>
            <sz val="11"/>
            <color theme="1"/>
            <rFont val="Calibri"/>
            <family val="2"/>
            <scheme val="minor"/>
          </rPr>
          <t>Seleccione un valor de la lista</t>
        </r>
      </text>
    </comment>
    <comment ref="F1025" authorId="1" shapeId="0">
      <text>
        <r>
          <rPr>
            <sz val="11"/>
            <color theme="1"/>
            <rFont val="Calibri"/>
            <family val="2"/>
            <scheme val="minor"/>
          </rPr>
          <t>Introduzca el código SNIP</t>
        </r>
      </text>
    </comment>
    <comment ref="C1026" authorId="1" shapeId="0">
      <text>
        <r>
          <rPr>
            <sz val="11"/>
            <color theme="1"/>
            <rFont val="Calibri"/>
            <family val="2"/>
            <scheme val="minor"/>
          </rPr>
          <t>Introduzca la fecha de inicio del proceso, en formato dd-mm-aaaa</t>
        </r>
      </text>
    </comment>
    <comment ref="F10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shapeId="0">
      <text/>
    </comment>
    <comment ref="C1028" authorId="1" shapeId="0">
      <text>
        <r>
          <rPr>
            <sz val="11"/>
            <color theme="1"/>
            <rFont val="Calibri"/>
            <family val="2"/>
            <scheme val="minor"/>
          </rPr>
          <t>Introduzca la fecha prevista de adjudicación, en formato dd-mm-aaaa</t>
        </r>
      </text>
    </comment>
    <comment ref="F1028" authorId="2" shapeId="0">
      <text/>
    </comment>
    <comment ref="F1029" authorId="1" shapeId="0">
      <text/>
    </comment>
    <comment ref="A1031" authorId="1" shapeId="0">
      <text>
        <r>
          <rPr>
            <sz val="11"/>
            <color theme="1"/>
            <rFont val="Calibri"/>
            <family val="2"/>
            <scheme val="minor"/>
          </rPr>
          <t>Introduzca un codigo UNSPSC</t>
        </r>
      </text>
    </comment>
    <comment ref="B1031" authorId="1" shapeId="0">
      <text>
        <r>
          <rPr>
            <sz val="11"/>
            <color theme="1"/>
            <rFont val="Calibri"/>
            <family val="2"/>
            <scheme val="minor"/>
          </rPr>
          <t>Descripción calculada automáticamente a partir de código del artículo</t>
        </r>
      </text>
    </comment>
    <comment ref="C1031" authorId="1" shapeId="0">
      <text>
        <r>
          <rPr>
            <sz val="11"/>
            <color theme="1"/>
            <rFont val="Calibri"/>
            <family val="2"/>
            <scheme val="minor"/>
          </rPr>
          <t>Seleccione un valor de la lista</t>
        </r>
      </text>
    </comment>
    <comment ref="D1031" authorId="1" shapeId="0">
      <text>
        <r>
          <rPr>
            <sz val="11"/>
            <color theme="1"/>
            <rFont val="Calibri"/>
            <family val="2"/>
            <scheme val="minor"/>
          </rPr>
          <t>Introduzca un número con dos decimales como máximo. Debe ser igual o mayor a la "Cantidad Real Consumida"</t>
        </r>
      </text>
    </comment>
    <comment ref="E1031" authorId="1" shapeId="0">
      <text>
        <r>
          <rPr>
            <sz val="11"/>
            <color theme="1"/>
            <rFont val="Calibri"/>
            <family val="2"/>
            <scheme val="minor"/>
          </rPr>
          <t>Introduzca un número con dos decimales como máximo</t>
        </r>
      </text>
    </comment>
    <comment ref="F1031" authorId="1" shapeId="0">
      <text>
        <r>
          <rPr>
            <sz val="11"/>
            <color theme="1"/>
            <rFont val="Calibri"/>
            <family val="2"/>
            <scheme val="minor"/>
          </rPr>
          <t>Monto calculado automáticamente por el sistema</t>
        </r>
      </text>
    </comment>
    <comment ref="A1037" authorId="1" shapeId="0">
      <text>
        <r>
          <rPr>
            <sz val="11"/>
            <color theme="1"/>
            <rFont val="Calibri"/>
            <family val="2"/>
            <scheme val="minor"/>
          </rPr>
          <t>Introducir un texto con el nombre o referencia de la contratación</t>
        </r>
      </text>
    </comment>
    <comment ref="B1037" authorId="1" shapeId="0">
      <text>
        <r>
          <rPr>
            <sz val="11"/>
            <color theme="1"/>
            <rFont val="Calibri"/>
            <family val="2"/>
            <scheme val="minor"/>
          </rPr>
          <t>Introduzca un texto con la finalidad de la contratación</t>
        </r>
      </text>
    </comment>
    <comment ref="C1037" authorId="1" shapeId="0">
      <text>
        <r>
          <rPr>
            <sz val="11"/>
            <color theme="1"/>
            <rFont val="Calibri"/>
            <family val="2"/>
            <scheme val="minor"/>
          </rPr>
          <t>Seleccionar un valor del listado</t>
        </r>
      </text>
    </comment>
    <comment ref="D1037" authorId="1" shapeId="0">
      <text>
        <r>
          <rPr>
            <sz val="11"/>
            <color theme="1"/>
            <rFont val="Calibri"/>
            <family val="2"/>
            <scheme val="minor"/>
          </rPr>
          <t>Seleccione el tipo de procedimiento</t>
        </r>
      </text>
    </comment>
    <comment ref="E1037" authorId="1" shapeId="0">
      <text>
        <r>
          <rPr>
            <sz val="11"/>
            <color theme="1"/>
            <rFont val="Calibri"/>
            <family val="2"/>
            <scheme val="minor"/>
          </rPr>
          <t>Seleccione un valor de la lista</t>
        </r>
      </text>
    </comment>
    <comment ref="F1037" authorId="1" shapeId="0">
      <text>
        <r>
          <rPr>
            <sz val="11"/>
            <color theme="1"/>
            <rFont val="Calibri"/>
            <family val="2"/>
            <scheme val="minor"/>
          </rPr>
          <t>Introduzca el código SNIP</t>
        </r>
      </text>
    </comment>
    <comment ref="C1038" authorId="1" shapeId="0">
      <text>
        <r>
          <rPr>
            <sz val="11"/>
            <color theme="1"/>
            <rFont val="Calibri"/>
            <family val="2"/>
            <scheme val="minor"/>
          </rPr>
          <t>Introduzca la fecha de inicio del proceso, en formato dd-mm-aaaa</t>
        </r>
      </text>
    </comment>
    <comment ref="F10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2" shapeId="0">
      <text/>
    </comment>
    <comment ref="C1040" authorId="1" shapeId="0">
      <text>
        <r>
          <rPr>
            <sz val="11"/>
            <color theme="1"/>
            <rFont val="Calibri"/>
            <family val="2"/>
            <scheme val="minor"/>
          </rPr>
          <t>Introduzca la fecha prevista de adjudicación, en formato dd-mm-aaaa</t>
        </r>
      </text>
    </comment>
    <comment ref="F1040" authorId="2" shapeId="0">
      <text/>
    </comment>
    <comment ref="F1041" authorId="1" shapeId="0">
      <text/>
    </comment>
    <comment ref="A1043" authorId="1" shapeId="0">
      <text>
        <r>
          <rPr>
            <sz val="11"/>
            <color theme="1"/>
            <rFont val="Calibri"/>
            <family val="2"/>
            <scheme val="minor"/>
          </rPr>
          <t>Introduzca un codigo UNSPSC</t>
        </r>
      </text>
    </comment>
    <comment ref="B1043" authorId="1" shapeId="0">
      <text>
        <r>
          <rPr>
            <sz val="11"/>
            <color theme="1"/>
            <rFont val="Calibri"/>
            <family val="2"/>
            <scheme val="minor"/>
          </rPr>
          <t>Descripción calculada automáticamente a partir de código del artículo</t>
        </r>
      </text>
    </comment>
    <comment ref="C1043" authorId="1" shapeId="0">
      <text>
        <r>
          <rPr>
            <sz val="11"/>
            <color theme="1"/>
            <rFont val="Calibri"/>
            <family val="2"/>
            <scheme val="minor"/>
          </rPr>
          <t>Seleccione un valor de la lista</t>
        </r>
      </text>
    </comment>
    <comment ref="D1043" authorId="1" shapeId="0">
      <text>
        <r>
          <rPr>
            <sz val="11"/>
            <color theme="1"/>
            <rFont val="Calibri"/>
            <family val="2"/>
            <scheme val="minor"/>
          </rPr>
          <t>Introduzca un número con dos decimales como máximo. Debe ser igual o mayor a la "Cantidad Real Consumida"</t>
        </r>
      </text>
    </comment>
    <comment ref="E1043" authorId="1" shapeId="0">
      <text>
        <r>
          <rPr>
            <sz val="11"/>
            <color theme="1"/>
            <rFont val="Calibri"/>
            <family val="2"/>
            <scheme val="minor"/>
          </rPr>
          <t>Introduzca un número con dos decimales como máximo</t>
        </r>
      </text>
    </comment>
    <comment ref="F1043"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2" shapeId="0">
      <text/>
    </comment>
    <comment ref="C1051" authorId="1" shapeId="0">
      <text>
        <r>
          <rPr>
            <sz val="11"/>
            <color theme="1"/>
            <rFont val="Calibri"/>
            <family val="2"/>
            <scheme val="minor"/>
          </rPr>
          <t>Introduzca la fecha prevista de adjudicación, en formato dd-mm-aaaa</t>
        </r>
      </text>
    </comment>
    <comment ref="F1051" authorId="2"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59" authorId="1" shapeId="0">
      <text>
        <r>
          <rPr>
            <sz val="11"/>
            <color theme="1"/>
            <rFont val="Calibri"/>
            <family val="2"/>
            <scheme val="minor"/>
          </rPr>
          <t>Introducir un texto con el nombre o referencia de la contratación</t>
        </r>
      </text>
    </comment>
    <comment ref="B1059" authorId="1" shapeId="0">
      <text>
        <r>
          <rPr>
            <sz val="11"/>
            <color theme="1"/>
            <rFont val="Calibri"/>
            <family val="2"/>
            <scheme val="minor"/>
          </rPr>
          <t>Introduzca un texto con la finalidad de la contratación</t>
        </r>
      </text>
    </comment>
    <comment ref="C1059" authorId="1" shapeId="0">
      <text>
        <r>
          <rPr>
            <sz val="11"/>
            <color theme="1"/>
            <rFont val="Calibri"/>
            <family val="2"/>
            <scheme val="minor"/>
          </rPr>
          <t>Seleccionar un valor del listado</t>
        </r>
      </text>
    </comment>
    <comment ref="D1059" authorId="1" shapeId="0">
      <text>
        <r>
          <rPr>
            <sz val="11"/>
            <color theme="1"/>
            <rFont val="Calibri"/>
            <family val="2"/>
            <scheme val="minor"/>
          </rPr>
          <t>Seleccione el tipo de procedimiento</t>
        </r>
      </text>
    </comment>
    <comment ref="E1059" authorId="1" shapeId="0">
      <text>
        <r>
          <rPr>
            <sz val="11"/>
            <color theme="1"/>
            <rFont val="Calibri"/>
            <family val="2"/>
            <scheme val="minor"/>
          </rPr>
          <t>Seleccione un valor de la lista</t>
        </r>
      </text>
    </comment>
    <comment ref="F1059" authorId="1" shapeId="0">
      <text>
        <r>
          <rPr>
            <sz val="11"/>
            <color theme="1"/>
            <rFont val="Calibri"/>
            <family val="2"/>
            <scheme val="minor"/>
          </rPr>
          <t>Introduzca el código SNIP</t>
        </r>
      </text>
    </comment>
    <comment ref="C1060" authorId="1" shapeId="0">
      <text>
        <r>
          <rPr>
            <sz val="11"/>
            <color theme="1"/>
            <rFont val="Calibri"/>
            <family val="2"/>
            <scheme val="minor"/>
          </rPr>
          <t>Introduzca la fecha de inicio del proceso, en formato dd-mm-aaaa</t>
        </r>
      </text>
    </comment>
    <comment ref="F10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2" shapeId="0">
      <text/>
    </comment>
    <comment ref="C1062" authorId="1" shapeId="0">
      <text>
        <r>
          <rPr>
            <sz val="11"/>
            <color theme="1"/>
            <rFont val="Calibri"/>
            <family val="2"/>
            <scheme val="minor"/>
          </rPr>
          <t>Introduzca la fecha prevista de adjudicación, en formato dd-mm-aaaa</t>
        </r>
      </text>
    </comment>
    <comment ref="F1062" authorId="2" shapeId="0">
      <text/>
    </comment>
    <comment ref="F1063" authorId="1" shapeId="0">
      <text/>
    </comment>
    <comment ref="A1065" authorId="1" shapeId="0">
      <text>
        <r>
          <rPr>
            <sz val="11"/>
            <color theme="1"/>
            <rFont val="Calibri"/>
            <family val="2"/>
            <scheme val="minor"/>
          </rPr>
          <t>Introduzca un codigo UNSPSC</t>
        </r>
      </text>
    </comment>
    <comment ref="B1065" authorId="1" shapeId="0">
      <text>
        <r>
          <rPr>
            <sz val="11"/>
            <color theme="1"/>
            <rFont val="Calibri"/>
            <family val="2"/>
            <scheme val="minor"/>
          </rPr>
          <t>Descripción calculada automáticamente a partir de código del artículo</t>
        </r>
      </text>
    </comment>
    <comment ref="C1065" authorId="1" shapeId="0">
      <text>
        <r>
          <rPr>
            <sz val="11"/>
            <color theme="1"/>
            <rFont val="Calibri"/>
            <family val="2"/>
            <scheme val="minor"/>
          </rPr>
          <t>Seleccione un valor de la lista</t>
        </r>
      </text>
    </comment>
    <comment ref="D1065" authorId="1" shapeId="0">
      <text>
        <r>
          <rPr>
            <sz val="11"/>
            <color theme="1"/>
            <rFont val="Calibri"/>
            <family val="2"/>
            <scheme val="minor"/>
          </rPr>
          <t>Introduzca un número con dos decimales como máximo. Debe ser igual o mayor a la "Cantidad Real Consumida"</t>
        </r>
      </text>
    </comment>
    <comment ref="E1065" authorId="1" shapeId="0">
      <text>
        <r>
          <rPr>
            <sz val="11"/>
            <color theme="1"/>
            <rFont val="Calibri"/>
            <family val="2"/>
            <scheme val="minor"/>
          </rPr>
          <t>Introduzca un número con dos decimales como máximo</t>
        </r>
      </text>
    </comment>
    <comment ref="F1065" authorId="1" shapeId="0">
      <text>
        <r>
          <rPr>
            <sz val="11"/>
            <color theme="1"/>
            <rFont val="Calibri"/>
            <family val="2"/>
            <scheme val="minor"/>
          </rPr>
          <t>Monto calculado automáticamente por el sistema</t>
        </r>
      </text>
    </comment>
    <comment ref="A1076" authorId="1" shapeId="0">
      <text>
        <r>
          <rPr>
            <sz val="11"/>
            <color theme="1"/>
            <rFont val="Calibri"/>
            <family val="2"/>
            <scheme val="minor"/>
          </rPr>
          <t>Introducir un texto con el nombre o referencia de la contratación</t>
        </r>
      </text>
    </comment>
    <comment ref="B1076" authorId="1" shapeId="0">
      <text>
        <r>
          <rPr>
            <sz val="11"/>
            <color theme="1"/>
            <rFont val="Calibri"/>
            <family val="2"/>
            <scheme val="minor"/>
          </rPr>
          <t>Introduzca un texto con la finalidad de la contratación</t>
        </r>
      </text>
    </comment>
    <comment ref="C1076" authorId="1" shapeId="0">
      <text>
        <r>
          <rPr>
            <sz val="11"/>
            <color theme="1"/>
            <rFont val="Calibri"/>
            <family val="2"/>
            <scheme val="minor"/>
          </rPr>
          <t>Seleccionar un valor del listado</t>
        </r>
      </text>
    </comment>
    <comment ref="D1076" authorId="1" shapeId="0">
      <text>
        <r>
          <rPr>
            <sz val="11"/>
            <color theme="1"/>
            <rFont val="Calibri"/>
            <family val="2"/>
            <scheme val="minor"/>
          </rPr>
          <t>Seleccione el tipo de procedimiento</t>
        </r>
      </text>
    </comment>
    <comment ref="E1076" authorId="1" shapeId="0">
      <text>
        <r>
          <rPr>
            <sz val="11"/>
            <color theme="1"/>
            <rFont val="Calibri"/>
            <family val="2"/>
            <scheme val="minor"/>
          </rPr>
          <t>Seleccione un valor de la lista</t>
        </r>
      </text>
    </comment>
    <comment ref="F1076" authorId="1" shapeId="0">
      <text>
        <r>
          <rPr>
            <sz val="11"/>
            <color theme="1"/>
            <rFont val="Calibri"/>
            <family val="2"/>
            <scheme val="minor"/>
          </rPr>
          <t>Introduzca el código SNIP</t>
        </r>
      </text>
    </comment>
    <comment ref="C1077" authorId="1" shapeId="0">
      <text>
        <r>
          <rPr>
            <sz val="11"/>
            <color theme="1"/>
            <rFont val="Calibri"/>
            <family val="2"/>
            <scheme val="minor"/>
          </rPr>
          <t>Introduzca la fecha de inicio del proceso, en formato dd-mm-aaaa</t>
        </r>
      </text>
    </comment>
    <comment ref="F10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2" shapeId="0">
      <text/>
    </comment>
    <comment ref="C1079" authorId="1" shapeId="0">
      <text>
        <r>
          <rPr>
            <sz val="11"/>
            <color theme="1"/>
            <rFont val="Calibri"/>
            <family val="2"/>
            <scheme val="minor"/>
          </rPr>
          <t>Introduzca la fecha prevista de adjudicación, en formato dd-mm-aaaa</t>
        </r>
      </text>
    </comment>
    <comment ref="F1079" authorId="2" shapeId="0">
      <text/>
    </comment>
    <comment ref="F1080" authorId="1" shapeId="0">
      <text/>
    </comment>
    <comment ref="A1082" authorId="1" shapeId="0">
      <text>
        <r>
          <rPr>
            <sz val="11"/>
            <color theme="1"/>
            <rFont val="Calibri"/>
            <family val="2"/>
            <scheme val="minor"/>
          </rPr>
          <t>Introduzca un codigo UNSPSC</t>
        </r>
      </text>
    </comment>
    <comment ref="B1082" authorId="1" shapeId="0">
      <text>
        <r>
          <rPr>
            <sz val="11"/>
            <color theme="1"/>
            <rFont val="Calibri"/>
            <family val="2"/>
            <scheme val="minor"/>
          </rPr>
          <t>Descripción calculada automáticamente a partir de código del artículo</t>
        </r>
      </text>
    </comment>
    <comment ref="C1082" authorId="1" shapeId="0">
      <text>
        <r>
          <rPr>
            <sz val="11"/>
            <color theme="1"/>
            <rFont val="Calibri"/>
            <family val="2"/>
            <scheme val="minor"/>
          </rPr>
          <t>Seleccione un valor de la lista</t>
        </r>
      </text>
    </comment>
    <comment ref="D1082" authorId="1" shapeId="0">
      <text>
        <r>
          <rPr>
            <sz val="11"/>
            <color theme="1"/>
            <rFont val="Calibri"/>
            <family val="2"/>
            <scheme val="minor"/>
          </rPr>
          <t>Introduzca un número con dos decimales como máximo. Debe ser igual o mayor a la "Cantidad Real Consumida"</t>
        </r>
      </text>
    </comment>
    <comment ref="E1082" authorId="1" shapeId="0">
      <text>
        <r>
          <rPr>
            <sz val="11"/>
            <color theme="1"/>
            <rFont val="Calibri"/>
            <family val="2"/>
            <scheme val="minor"/>
          </rPr>
          <t>Introduzca un número con dos decimales como máximo</t>
        </r>
      </text>
    </comment>
    <comment ref="F1082" authorId="1" shapeId="0">
      <text>
        <r>
          <rPr>
            <sz val="11"/>
            <color theme="1"/>
            <rFont val="Calibri"/>
            <family val="2"/>
            <scheme val="minor"/>
          </rPr>
          <t>Monto calculado automáticamente por el sistema</t>
        </r>
      </text>
    </comment>
    <comment ref="B1088" authorId="1" shapeId="0">
      <text>
        <r>
          <rPr>
            <sz val="11"/>
            <color theme="1"/>
            <rFont val="Calibri"/>
            <family val="2"/>
            <scheme val="minor"/>
          </rPr>
          <t>Introduzca un texto con la finalidad de la contratación</t>
        </r>
      </text>
    </comment>
    <comment ref="C1088" authorId="1" shapeId="0">
      <text>
        <r>
          <rPr>
            <sz val="11"/>
            <color theme="1"/>
            <rFont val="Calibri"/>
            <family val="2"/>
            <scheme val="minor"/>
          </rPr>
          <t>Seleccionar un valor del listado</t>
        </r>
      </text>
    </comment>
    <comment ref="D1088" authorId="1" shapeId="0">
      <text>
        <r>
          <rPr>
            <sz val="11"/>
            <color theme="1"/>
            <rFont val="Calibri"/>
            <family val="2"/>
            <scheme val="minor"/>
          </rPr>
          <t>Seleccione el tipo de procedimiento</t>
        </r>
      </text>
    </comment>
    <comment ref="E1088" authorId="1" shapeId="0">
      <text>
        <r>
          <rPr>
            <sz val="11"/>
            <color theme="1"/>
            <rFont val="Calibri"/>
            <family val="2"/>
            <scheme val="minor"/>
          </rPr>
          <t>Seleccione un valor de la lista</t>
        </r>
      </text>
    </comment>
    <comment ref="F1088" authorId="1" shapeId="0">
      <text>
        <r>
          <rPr>
            <sz val="11"/>
            <color theme="1"/>
            <rFont val="Calibri"/>
            <family val="2"/>
            <scheme val="minor"/>
          </rPr>
          <t>Introduzca el código SNIP</t>
        </r>
      </text>
    </comment>
    <comment ref="C1089" authorId="1" shapeId="0">
      <text>
        <r>
          <rPr>
            <sz val="11"/>
            <color theme="1"/>
            <rFont val="Calibri"/>
            <family val="2"/>
            <scheme val="minor"/>
          </rPr>
          <t>Introduzca la fecha de inicio del proceso, en formato dd-mm-aaaa</t>
        </r>
      </text>
    </comment>
    <comment ref="F10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2" shapeId="0">
      <text/>
    </comment>
    <comment ref="C1091" authorId="1" shapeId="0">
      <text>
        <r>
          <rPr>
            <sz val="11"/>
            <color theme="1"/>
            <rFont val="Calibri"/>
            <family val="2"/>
            <scheme val="minor"/>
          </rPr>
          <t>Introduzca la fecha prevista de adjudicación, en formato dd-mm-aaaa</t>
        </r>
      </text>
    </comment>
    <comment ref="F1091" authorId="2" shapeId="0">
      <text/>
    </comment>
    <comment ref="F1092" authorId="1" shapeId="0">
      <text/>
    </comment>
    <comment ref="A1094" authorId="1" shapeId="0">
      <text>
        <r>
          <rPr>
            <sz val="11"/>
            <color theme="1"/>
            <rFont val="Calibri"/>
            <family val="2"/>
            <scheme val="minor"/>
          </rPr>
          <t>Introduzca un codigo UNSPSC</t>
        </r>
      </text>
    </comment>
    <comment ref="B1094" authorId="1" shapeId="0">
      <text>
        <r>
          <rPr>
            <sz val="11"/>
            <color theme="1"/>
            <rFont val="Calibri"/>
            <family val="2"/>
            <scheme val="minor"/>
          </rPr>
          <t>Descripción calculada automáticamente a partir de código del artículo</t>
        </r>
      </text>
    </comment>
    <comment ref="C1094" authorId="1" shapeId="0">
      <text>
        <r>
          <rPr>
            <sz val="11"/>
            <color theme="1"/>
            <rFont val="Calibri"/>
            <family val="2"/>
            <scheme val="minor"/>
          </rPr>
          <t>Seleccione un valor de la lista</t>
        </r>
      </text>
    </comment>
    <comment ref="D1094" authorId="1" shapeId="0">
      <text>
        <r>
          <rPr>
            <sz val="11"/>
            <color theme="1"/>
            <rFont val="Calibri"/>
            <family val="2"/>
            <scheme val="minor"/>
          </rPr>
          <t>Introduzca un número con dos decimales como máximo. Debe ser igual o mayor a la "Cantidad Real Consumida"</t>
        </r>
      </text>
    </comment>
    <comment ref="E1094" authorId="1" shapeId="0">
      <text>
        <r>
          <rPr>
            <sz val="11"/>
            <color theme="1"/>
            <rFont val="Calibri"/>
            <family val="2"/>
            <scheme val="minor"/>
          </rPr>
          <t>Introduzca un número con dos decimales como máximo</t>
        </r>
      </text>
    </comment>
    <comment ref="F1094" authorId="1" shapeId="0">
      <text>
        <r>
          <rPr>
            <sz val="11"/>
            <color theme="1"/>
            <rFont val="Calibri"/>
            <family val="2"/>
            <scheme val="minor"/>
          </rPr>
          <t>Monto calculado automáticamente por el sistema</t>
        </r>
      </text>
    </comment>
    <comment ref="B1099" authorId="1" shapeId="0">
      <text>
        <r>
          <rPr>
            <sz val="11"/>
            <color theme="1"/>
            <rFont val="Calibri"/>
            <family val="2"/>
            <scheme val="minor"/>
          </rPr>
          <t>Introduzca un texto con la finalidad de la contratación</t>
        </r>
      </text>
    </comment>
    <comment ref="C1099" authorId="1" shapeId="0">
      <text>
        <r>
          <rPr>
            <sz val="11"/>
            <color theme="1"/>
            <rFont val="Calibri"/>
            <family val="2"/>
            <scheme val="minor"/>
          </rPr>
          <t>Seleccionar un valor del listado</t>
        </r>
      </text>
    </comment>
    <comment ref="D1099" authorId="1" shapeId="0">
      <text>
        <r>
          <rPr>
            <sz val="11"/>
            <color theme="1"/>
            <rFont val="Calibri"/>
            <family val="2"/>
            <scheme val="minor"/>
          </rPr>
          <t>Seleccione el tipo de procedimiento</t>
        </r>
      </text>
    </comment>
    <comment ref="E1099" authorId="1" shapeId="0">
      <text>
        <r>
          <rPr>
            <sz val="11"/>
            <color theme="1"/>
            <rFont val="Calibri"/>
            <family val="2"/>
            <scheme val="minor"/>
          </rPr>
          <t>Seleccione un valor de la lista</t>
        </r>
      </text>
    </comment>
    <comment ref="F1099" authorId="1" shapeId="0">
      <text>
        <r>
          <rPr>
            <sz val="11"/>
            <color theme="1"/>
            <rFont val="Calibri"/>
            <family val="2"/>
            <scheme val="minor"/>
          </rPr>
          <t>Introduzca el código SNIP</t>
        </r>
      </text>
    </comment>
    <comment ref="C1100" authorId="1" shapeId="0">
      <text>
        <r>
          <rPr>
            <sz val="11"/>
            <color theme="1"/>
            <rFont val="Calibri"/>
            <family val="2"/>
            <scheme val="minor"/>
          </rPr>
          <t>Introduzca la fecha de inicio del proceso, en formato dd-mm-aaaa</t>
        </r>
      </text>
    </comment>
    <comment ref="F11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2" shapeId="0">
      <text/>
    </comment>
    <comment ref="C1102" authorId="1" shapeId="0">
      <text>
        <r>
          <rPr>
            <sz val="11"/>
            <color theme="1"/>
            <rFont val="Calibri"/>
            <family val="2"/>
            <scheme val="minor"/>
          </rPr>
          <t>Introduzca la fecha prevista de adjudicación, en formato dd-mm-aaaa</t>
        </r>
      </text>
    </comment>
    <comment ref="F1102" authorId="2" shapeId="0">
      <text/>
    </comment>
    <comment ref="F1103" authorId="1" shapeId="0">
      <text/>
    </comment>
    <comment ref="A1105" authorId="1" shapeId="0">
      <text>
        <r>
          <rPr>
            <sz val="11"/>
            <color theme="1"/>
            <rFont val="Calibri"/>
            <family val="2"/>
            <scheme val="minor"/>
          </rPr>
          <t>Introduzca un codigo UNSPSC</t>
        </r>
      </text>
    </comment>
    <comment ref="B1105" authorId="1" shapeId="0">
      <text>
        <r>
          <rPr>
            <sz val="11"/>
            <color theme="1"/>
            <rFont val="Calibri"/>
            <family val="2"/>
            <scheme val="minor"/>
          </rPr>
          <t>Descripción calculada automáticamente a partir de código del artículo</t>
        </r>
      </text>
    </comment>
    <comment ref="C1105" authorId="1" shapeId="0">
      <text>
        <r>
          <rPr>
            <sz val="11"/>
            <color theme="1"/>
            <rFont val="Calibri"/>
            <family val="2"/>
            <scheme val="minor"/>
          </rPr>
          <t>Seleccione un valor de la lista</t>
        </r>
      </text>
    </comment>
    <comment ref="D1105" authorId="1" shapeId="0">
      <text>
        <r>
          <rPr>
            <sz val="11"/>
            <color theme="1"/>
            <rFont val="Calibri"/>
            <family val="2"/>
            <scheme val="minor"/>
          </rPr>
          <t>Introduzca un número con dos decimales como máximo. Debe ser igual o mayor a la "Cantidad Real Consumida"</t>
        </r>
      </text>
    </comment>
    <comment ref="E1105" authorId="1" shapeId="0">
      <text>
        <r>
          <rPr>
            <sz val="11"/>
            <color theme="1"/>
            <rFont val="Calibri"/>
            <family val="2"/>
            <scheme val="minor"/>
          </rPr>
          <t>Introduzca un número con dos decimales como máximo</t>
        </r>
      </text>
    </comment>
    <comment ref="F1105" authorId="1" shapeId="0">
      <text>
        <r>
          <rPr>
            <sz val="11"/>
            <color theme="1"/>
            <rFont val="Calibri"/>
            <family val="2"/>
            <scheme val="minor"/>
          </rPr>
          <t>Monto calculado automáticamente por el sistema</t>
        </r>
      </text>
    </comment>
    <comment ref="B1111" authorId="1" shapeId="0">
      <text>
        <r>
          <rPr>
            <sz val="11"/>
            <color theme="1"/>
            <rFont val="Calibri"/>
            <family val="2"/>
            <scheme val="minor"/>
          </rPr>
          <t>Introduzca un texto con la finalidad de la contratación</t>
        </r>
      </text>
    </comment>
    <comment ref="C1111" authorId="1" shapeId="0">
      <text>
        <r>
          <rPr>
            <sz val="11"/>
            <color theme="1"/>
            <rFont val="Calibri"/>
            <family val="2"/>
            <scheme val="minor"/>
          </rPr>
          <t>Seleccionar un valor del listado</t>
        </r>
      </text>
    </comment>
    <comment ref="D1111" authorId="1" shapeId="0">
      <text>
        <r>
          <rPr>
            <sz val="11"/>
            <color theme="1"/>
            <rFont val="Calibri"/>
            <family val="2"/>
            <scheme val="minor"/>
          </rPr>
          <t>Seleccione el tipo de procedimiento</t>
        </r>
      </text>
    </comment>
    <comment ref="E1111" authorId="1" shapeId="0">
      <text>
        <r>
          <rPr>
            <sz val="11"/>
            <color theme="1"/>
            <rFont val="Calibri"/>
            <family val="2"/>
            <scheme val="minor"/>
          </rPr>
          <t>Seleccione un valor de la lista</t>
        </r>
      </text>
    </comment>
    <comment ref="F1111" authorId="1" shapeId="0">
      <text>
        <r>
          <rPr>
            <sz val="11"/>
            <color theme="1"/>
            <rFont val="Calibri"/>
            <family val="2"/>
            <scheme val="minor"/>
          </rPr>
          <t>Introduzca el código SNIP</t>
        </r>
      </text>
    </comment>
    <comment ref="C1112" authorId="1" shapeId="0">
      <text>
        <r>
          <rPr>
            <sz val="11"/>
            <color theme="1"/>
            <rFont val="Calibri"/>
            <family val="2"/>
            <scheme val="minor"/>
          </rPr>
          <t>Introduzca la fecha de inicio del proceso, en formato dd-mm-aaaa</t>
        </r>
      </text>
    </comment>
    <comment ref="F11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2" shapeId="0">
      <text/>
    </comment>
    <comment ref="C1114" authorId="1" shapeId="0">
      <text>
        <r>
          <rPr>
            <sz val="11"/>
            <color theme="1"/>
            <rFont val="Calibri"/>
            <family val="2"/>
            <scheme val="minor"/>
          </rPr>
          <t>Introduzca la fecha prevista de adjudicación, en formato dd-mm-aaaa</t>
        </r>
      </text>
    </comment>
    <comment ref="F1114" authorId="2" shapeId="0">
      <text/>
    </comment>
    <comment ref="F1115" authorId="1" shapeId="0">
      <text/>
    </comment>
    <comment ref="A1117" authorId="1" shapeId="0">
      <text>
        <r>
          <rPr>
            <sz val="11"/>
            <color theme="1"/>
            <rFont val="Calibri"/>
            <family val="2"/>
            <scheme val="minor"/>
          </rPr>
          <t>Introduzca un codigo UNSPSC</t>
        </r>
      </text>
    </comment>
    <comment ref="B1117" authorId="1" shapeId="0">
      <text>
        <r>
          <rPr>
            <sz val="11"/>
            <color theme="1"/>
            <rFont val="Calibri"/>
            <family val="2"/>
            <scheme val="minor"/>
          </rPr>
          <t>Descripción calculada automáticamente a partir de código del artículo</t>
        </r>
      </text>
    </comment>
    <comment ref="C1117" authorId="1" shapeId="0">
      <text>
        <r>
          <rPr>
            <sz val="11"/>
            <color theme="1"/>
            <rFont val="Calibri"/>
            <family val="2"/>
            <scheme val="minor"/>
          </rPr>
          <t>Seleccione un valor de la lista</t>
        </r>
      </text>
    </comment>
    <comment ref="D1117" authorId="1" shapeId="0">
      <text>
        <r>
          <rPr>
            <sz val="11"/>
            <color theme="1"/>
            <rFont val="Calibri"/>
            <family val="2"/>
            <scheme val="minor"/>
          </rPr>
          <t>Introduzca un número con dos decimales como máximo. Debe ser igual o mayor a la "Cantidad Real Consumida"</t>
        </r>
      </text>
    </comment>
    <comment ref="E1117" authorId="1" shapeId="0">
      <text>
        <r>
          <rPr>
            <sz val="11"/>
            <color theme="1"/>
            <rFont val="Calibri"/>
            <family val="2"/>
            <scheme val="minor"/>
          </rPr>
          <t>Introduzca un número con dos decimales como máximo</t>
        </r>
      </text>
    </comment>
    <comment ref="F1117" authorId="1" shapeId="0">
      <text>
        <r>
          <rPr>
            <sz val="11"/>
            <color theme="1"/>
            <rFont val="Calibri"/>
            <family val="2"/>
            <scheme val="minor"/>
          </rPr>
          <t>Monto calculado automáticamente por el sistema</t>
        </r>
      </text>
    </comment>
    <comment ref="A1122" authorId="2" shapeId="0">
      <text>
        <r>
          <rPr>
            <sz val="11"/>
            <color theme="1"/>
            <rFont val="Calibri"/>
            <family val="2"/>
            <scheme val="minor"/>
          </rPr>
          <t>Introducir un texto con el nombre o referencia de la contratación</t>
        </r>
      </text>
    </comment>
    <comment ref="B1122" authorId="1" shapeId="0">
      <text>
        <r>
          <rPr>
            <sz val="11"/>
            <color theme="1"/>
            <rFont val="Calibri"/>
            <family val="2"/>
            <scheme val="minor"/>
          </rPr>
          <t>Introduzca un texto con la finalidad de la contratación</t>
        </r>
      </text>
    </comment>
    <comment ref="C1122" authorId="1" shapeId="0">
      <text>
        <r>
          <rPr>
            <sz val="11"/>
            <color theme="1"/>
            <rFont val="Calibri"/>
            <family val="2"/>
            <scheme val="minor"/>
          </rPr>
          <t>Seleccionar un valor del listado</t>
        </r>
      </text>
    </comment>
    <comment ref="D1122" authorId="1"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1" shapeId="0">
      <text>
        <r>
          <rPr>
            <sz val="11"/>
            <color theme="1"/>
            <rFont val="Calibri"/>
            <family val="2"/>
            <scheme val="minor"/>
          </rPr>
          <t>Introduzca el código SNIP</t>
        </r>
      </text>
    </comment>
    <comment ref="C1123" authorId="1" shapeId="0">
      <text>
        <r>
          <rPr>
            <sz val="11"/>
            <color theme="1"/>
            <rFont val="Calibri"/>
            <family val="2"/>
            <scheme val="minor"/>
          </rPr>
          <t>Introduzca la fecha de inicio del proceso, en formato dd-mm-aaaa</t>
        </r>
      </text>
    </comment>
    <comment ref="F11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2" shapeId="0">
      <text/>
    </comment>
    <comment ref="C1125" authorId="1" shapeId="0">
      <text>
        <r>
          <rPr>
            <sz val="11"/>
            <color theme="1"/>
            <rFont val="Calibri"/>
            <family val="2"/>
            <scheme val="minor"/>
          </rPr>
          <t>Introduzca la fecha prevista de adjudicación, en formato dd-mm-aaaa</t>
        </r>
      </text>
    </comment>
    <comment ref="F1125" authorId="2" shapeId="0">
      <text/>
    </comment>
    <comment ref="F1126" authorId="1" shapeId="0">
      <text/>
    </comment>
    <comment ref="A1128" authorId="1" shapeId="0">
      <text>
        <r>
          <rPr>
            <sz val="11"/>
            <color theme="1"/>
            <rFont val="Calibri"/>
            <family val="2"/>
            <scheme val="minor"/>
          </rPr>
          <t>Introduzca un codigo UNSPSC</t>
        </r>
      </text>
    </comment>
    <comment ref="B1128" authorId="1" shapeId="0">
      <text>
        <r>
          <rPr>
            <sz val="11"/>
            <color theme="1"/>
            <rFont val="Calibri"/>
            <family val="2"/>
            <scheme val="minor"/>
          </rPr>
          <t>Descripción calculada automáticamente a partir de código del artículo</t>
        </r>
      </text>
    </comment>
    <comment ref="C1128" authorId="1" shapeId="0">
      <text>
        <r>
          <rPr>
            <sz val="11"/>
            <color theme="1"/>
            <rFont val="Calibri"/>
            <family val="2"/>
            <scheme val="minor"/>
          </rPr>
          <t>Seleccione un valor de la lista</t>
        </r>
      </text>
    </comment>
    <comment ref="D1128" authorId="1" shapeId="0">
      <text>
        <r>
          <rPr>
            <sz val="11"/>
            <color theme="1"/>
            <rFont val="Calibri"/>
            <family val="2"/>
            <scheme val="minor"/>
          </rPr>
          <t>Introduzca un número con dos decimales como máximo. Debe ser igual o mayor a la "Cantidad Real Consumida"</t>
        </r>
      </text>
    </comment>
    <comment ref="E1128" authorId="1" shapeId="0">
      <text>
        <r>
          <rPr>
            <sz val="11"/>
            <color theme="1"/>
            <rFont val="Calibri"/>
            <family val="2"/>
            <scheme val="minor"/>
          </rPr>
          <t>Introduzca un número con dos decimales como máximo</t>
        </r>
      </text>
    </comment>
    <comment ref="F1128" authorId="1" shapeId="0">
      <text>
        <r>
          <rPr>
            <sz val="11"/>
            <color theme="1"/>
            <rFont val="Calibri"/>
            <family val="2"/>
            <scheme val="minor"/>
          </rPr>
          <t>Monto calculado automáticamente por el sistema</t>
        </r>
      </text>
    </comment>
    <comment ref="B1137" authorId="1" shapeId="0">
      <text>
        <r>
          <rPr>
            <sz val="11"/>
            <color theme="1"/>
            <rFont val="Calibri"/>
            <family val="2"/>
            <scheme val="minor"/>
          </rPr>
          <t>Introduzca un texto con la finalidad de la contratación</t>
        </r>
      </text>
    </comment>
    <comment ref="C1137" authorId="1" shapeId="0">
      <text>
        <r>
          <rPr>
            <sz val="11"/>
            <color theme="1"/>
            <rFont val="Calibri"/>
            <family val="2"/>
            <scheme val="minor"/>
          </rPr>
          <t>Seleccionar un valor del listado</t>
        </r>
      </text>
    </comment>
    <comment ref="D1137" authorId="1" shapeId="0">
      <text>
        <r>
          <rPr>
            <sz val="11"/>
            <color theme="1"/>
            <rFont val="Calibri"/>
            <family val="2"/>
            <scheme val="minor"/>
          </rPr>
          <t>Seleccione el tipo de procedimiento</t>
        </r>
      </text>
    </comment>
    <comment ref="E1137" authorId="1" shapeId="0">
      <text>
        <r>
          <rPr>
            <sz val="11"/>
            <color theme="1"/>
            <rFont val="Calibri"/>
            <family val="2"/>
            <scheme val="minor"/>
          </rPr>
          <t>Seleccione un valor de la lista</t>
        </r>
      </text>
    </comment>
    <comment ref="F1137" authorId="1" shapeId="0">
      <text>
        <r>
          <rPr>
            <sz val="11"/>
            <color theme="1"/>
            <rFont val="Calibri"/>
            <family val="2"/>
            <scheme val="minor"/>
          </rPr>
          <t>Introduzca el código SNIP</t>
        </r>
      </text>
    </comment>
    <comment ref="C1138" authorId="1" shapeId="0">
      <text>
        <r>
          <rPr>
            <sz val="11"/>
            <color theme="1"/>
            <rFont val="Calibri"/>
            <family val="2"/>
            <scheme val="minor"/>
          </rPr>
          <t>Introduzca la fecha de inicio del proceso, en formato dd-mm-aaaa</t>
        </r>
      </text>
    </comment>
    <comment ref="F11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2" shapeId="0">
      <text/>
    </comment>
    <comment ref="C1140" authorId="1" shapeId="0">
      <text>
        <r>
          <rPr>
            <sz val="11"/>
            <color theme="1"/>
            <rFont val="Calibri"/>
            <family val="2"/>
            <scheme val="minor"/>
          </rPr>
          <t>Introduzca la fecha prevista de adjudicación, en formato dd-mm-aaaa</t>
        </r>
      </text>
    </comment>
    <comment ref="F1140" authorId="2" shapeId="0">
      <text/>
    </comment>
    <comment ref="F1141" authorId="1" shapeId="0">
      <text/>
    </comment>
    <comment ref="A1143" authorId="1" shapeId="0">
      <text>
        <r>
          <rPr>
            <sz val="11"/>
            <color theme="1"/>
            <rFont val="Calibri"/>
            <family val="2"/>
            <scheme val="minor"/>
          </rPr>
          <t>Introduzca un codigo UNSPSC</t>
        </r>
      </text>
    </comment>
    <comment ref="B1143" authorId="1" shapeId="0">
      <text>
        <r>
          <rPr>
            <sz val="11"/>
            <color theme="1"/>
            <rFont val="Calibri"/>
            <family val="2"/>
            <scheme val="minor"/>
          </rPr>
          <t>Descripción calculada automáticamente a partir de código del artículo</t>
        </r>
      </text>
    </comment>
    <comment ref="C1143" authorId="1" shapeId="0">
      <text>
        <r>
          <rPr>
            <sz val="11"/>
            <color theme="1"/>
            <rFont val="Calibri"/>
            <family val="2"/>
            <scheme val="minor"/>
          </rPr>
          <t>Seleccione un valor de la lista</t>
        </r>
      </text>
    </comment>
    <comment ref="D1143" authorId="1" shapeId="0">
      <text>
        <r>
          <rPr>
            <sz val="11"/>
            <color theme="1"/>
            <rFont val="Calibri"/>
            <family val="2"/>
            <scheme val="minor"/>
          </rPr>
          <t>Introduzca un número con dos decimales como máximo. Debe ser igual o mayor a la "Cantidad Real Consumida"</t>
        </r>
      </text>
    </comment>
    <comment ref="E1143" authorId="1" shapeId="0">
      <text>
        <r>
          <rPr>
            <sz val="11"/>
            <color theme="1"/>
            <rFont val="Calibri"/>
            <family val="2"/>
            <scheme val="minor"/>
          </rPr>
          <t>Introduzca un número con dos decimales como máximo</t>
        </r>
      </text>
    </comment>
    <comment ref="F1143" authorId="1" shapeId="0">
      <text>
        <r>
          <rPr>
            <sz val="11"/>
            <color theme="1"/>
            <rFont val="Calibri"/>
            <family val="2"/>
            <scheme val="minor"/>
          </rPr>
          <t>Monto calculado automáticamente por el sistema</t>
        </r>
      </text>
    </comment>
    <comment ref="B1149" authorId="1" shapeId="0">
      <text>
        <r>
          <rPr>
            <sz val="11"/>
            <color theme="1"/>
            <rFont val="Calibri"/>
            <family val="2"/>
            <scheme val="minor"/>
          </rPr>
          <t>Introduzca un texto con la finalidad de la contratación</t>
        </r>
      </text>
    </comment>
    <comment ref="C1149" authorId="1" shapeId="0">
      <text>
        <r>
          <rPr>
            <sz val="11"/>
            <color theme="1"/>
            <rFont val="Calibri"/>
            <family val="2"/>
            <scheme val="minor"/>
          </rPr>
          <t>Seleccionar un valor del listado</t>
        </r>
      </text>
    </comment>
    <comment ref="D1149" authorId="1"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1" shapeId="0">
      <text>
        <r>
          <rPr>
            <sz val="11"/>
            <color theme="1"/>
            <rFont val="Calibri"/>
            <family val="2"/>
            <scheme val="minor"/>
          </rPr>
          <t>Introduzca el código SNIP</t>
        </r>
      </text>
    </comment>
    <comment ref="C1150" authorId="1"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1" shapeId="0">
      <text>
        <r>
          <rPr>
            <sz val="11"/>
            <color theme="1"/>
            <rFont val="Calibri"/>
            <family val="2"/>
            <scheme val="minor"/>
          </rPr>
          <t>Introduzca la fecha prevista de adjudicación, en formato dd-mm-aaaa</t>
        </r>
      </text>
    </comment>
    <comment ref="F1152" authorId="2" shapeId="0">
      <text/>
    </comment>
    <comment ref="F1153" authorId="1" shapeId="0">
      <text/>
    </comment>
    <comment ref="A1155" authorId="1" shapeId="0">
      <text>
        <r>
          <rPr>
            <sz val="11"/>
            <color theme="1"/>
            <rFont val="Calibri"/>
            <family val="2"/>
            <scheme val="minor"/>
          </rPr>
          <t>Introduzca un codigo UNSPSC</t>
        </r>
      </text>
    </comment>
    <comment ref="B1155" authorId="1" shapeId="0">
      <text>
        <r>
          <rPr>
            <sz val="11"/>
            <color theme="1"/>
            <rFont val="Calibri"/>
            <family val="2"/>
            <scheme val="minor"/>
          </rPr>
          <t>Descripción calculada automáticamente a partir de código del artículo</t>
        </r>
      </text>
    </comment>
    <comment ref="C1155" authorId="1" shapeId="0">
      <text>
        <r>
          <rPr>
            <sz val="11"/>
            <color theme="1"/>
            <rFont val="Calibri"/>
            <family val="2"/>
            <scheme val="minor"/>
          </rPr>
          <t>Seleccione un valor de la lista</t>
        </r>
      </text>
    </comment>
    <comment ref="D1155" authorId="1" shapeId="0">
      <text>
        <r>
          <rPr>
            <sz val="11"/>
            <color theme="1"/>
            <rFont val="Calibri"/>
            <family val="2"/>
            <scheme val="minor"/>
          </rPr>
          <t>Introduzca un número con dos decimales como máximo. Debe ser igual o mayor a la "Cantidad Real Consumida"</t>
        </r>
      </text>
    </comment>
    <comment ref="E1155" authorId="1" shapeId="0">
      <text>
        <r>
          <rPr>
            <sz val="11"/>
            <color theme="1"/>
            <rFont val="Calibri"/>
            <family val="2"/>
            <scheme val="minor"/>
          </rPr>
          <t>Introduzca un número con dos decimales como máximo</t>
        </r>
      </text>
    </comment>
    <comment ref="F1155" authorId="1" shapeId="0">
      <text>
        <r>
          <rPr>
            <sz val="11"/>
            <color theme="1"/>
            <rFont val="Calibri"/>
            <family val="2"/>
            <scheme val="minor"/>
          </rPr>
          <t>Monto calculado automáticamente por el sistema</t>
        </r>
      </text>
    </comment>
    <comment ref="A1160" authorId="2"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2" shapeId="0">
      <text/>
    </comment>
    <comment ref="C1163" authorId="1" shapeId="0">
      <text>
        <r>
          <rPr>
            <sz val="11"/>
            <color theme="1"/>
            <rFont val="Calibri"/>
            <family val="2"/>
            <scheme val="minor"/>
          </rPr>
          <t>Introduzca la fecha prevista de adjudicación, en formato dd-mm-aaaa</t>
        </r>
      </text>
    </comment>
    <comment ref="F1163" authorId="2"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B1175" authorId="1" shapeId="0">
      <text>
        <r>
          <rPr>
            <sz val="11"/>
            <color theme="1"/>
            <rFont val="Calibri"/>
            <family val="2"/>
            <scheme val="minor"/>
          </rPr>
          <t>Introduzca un texto con la finalidad de la contratación</t>
        </r>
      </text>
    </comment>
    <comment ref="C1175" authorId="1" shapeId="0">
      <text>
        <r>
          <rPr>
            <sz val="11"/>
            <color theme="1"/>
            <rFont val="Calibri"/>
            <family val="2"/>
            <scheme val="minor"/>
          </rPr>
          <t>Seleccionar un valor del listado</t>
        </r>
      </text>
    </comment>
    <comment ref="D1175" authorId="1" shapeId="0">
      <text>
        <r>
          <rPr>
            <sz val="11"/>
            <color theme="1"/>
            <rFont val="Calibri"/>
            <family val="2"/>
            <scheme val="minor"/>
          </rPr>
          <t>Seleccione el tipo de procedimiento</t>
        </r>
      </text>
    </comment>
    <comment ref="E1175" authorId="1" shapeId="0">
      <text>
        <r>
          <rPr>
            <sz val="11"/>
            <color theme="1"/>
            <rFont val="Calibri"/>
            <family val="2"/>
            <scheme val="minor"/>
          </rPr>
          <t>Seleccione un valor de la lista</t>
        </r>
      </text>
    </comment>
    <comment ref="F1175" authorId="1" shapeId="0">
      <text>
        <r>
          <rPr>
            <sz val="11"/>
            <color theme="1"/>
            <rFont val="Calibri"/>
            <family val="2"/>
            <scheme val="minor"/>
          </rPr>
          <t>Introduzca el código SNIP</t>
        </r>
      </text>
    </comment>
    <comment ref="C1176" authorId="1" shapeId="0">
      <text>
        <r>
          <rPr>
            <sz val="11"/>
            <color theme="1"/>
            <rFont val="Calibri"/>
            <family val="2"/>
            <scheme val="minor"/>
          </rPr>
          <t>Introduzca la fecha de inicio del proceso, en formato dd-mm-aaaa</t>
        </r>
      </text>
    </comment>
    <comment ref="F1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shapeId="0">
      <text/>
    </comment>
    <comment ref="C1178" authorId="1" shapeId="0">
      <text>
        <r>
          <rPr>
            <sz val="11"/>
            <color theme="1"/>
            <rFont val="Calibri"/>
            <family val="2"/>
            <scheme val="minor"/>
          </rPr>
          <t>Introduzca la fecha prevista de adjudicación, en formato dd-mm-aaaa</t>
        </r>
      </text>
    </comment>
    <comment ref="F1178" authorId="2" shapeId="0">
      <text/>
    </comment>
    <comment ref="F1179" authorId="1" shapeId="0">
      <text/>
    </comment>
    <comment ref="A1181" authorId="1" shapeId="0">
      <text>
        <r>
          <rPr>
            <sz val="11"/>
            <color theme="1"/>
            <rFont val="Calibri"/>
            <family val="2"/>
            <scheme val="minor"/>
          </rPr>
          <t>Introduzca un codigo UNSPSC</t>
        </r>
      </text>
    </comment>
    <comment ref="B1181" authorId="1" shapeId="0">
      <text>
        <r>
          <rPr>
            <sz val="11"/>
            <color theme="1"/>
            <rFont val="Calibri"/>
            <family val="2"/>
            <scheme val="minor"/>
          </rPr>
          <t>Descripción calculada automáticamente a partir de código del artículo</t>
        </r>
      </text>
    </comment>
    <comment ref="C1181" authorId="1" shapeId="0">
      <text>
        <r>
          <rPr>
            <sz val="11"/>
            <color theme="1"/>
            <rFont val="Calibri"/>
            <family val="2"/>
            <scheme val="minor"/>
          </rPr>
          <t>Seleccione un valor de la lista</t>
        </r>
      </text>
    </comment>
    <comment ref="D1181" authorId="1" shapeId="0">
      <text>
        <r>
          <rPr>
            <sz val="11"/>
            <color theme="1"/>
            <rFont val="Calibri"/>
            <family val="2"/>
            <scheme val="minor"/>
          </rPr>
          <t>Introduzca un número con dos decimales como máximo. Debe ser igual o mayor a la "Cantidad Real Consumida"</t>
        </r>
      </text>
    </comment>
    <comment ref="E1181" authorId="1" shapeId="0">
      <text>
        <r>
          <rPr>
            <sz val="11"/>
            <color theme="1"/>
            <rFont val="Calibri"/>
            <family val="2"/>
            <scheme val="minor"/>
          </rPr>
          <t>Introduzca un número con dos decimales como máximo</t>
        </r>
      </text>
    </comment>
    <comment ref="F1181" authorId="1" shapeId="0">
      <text>
        <r>
          <rPr>
            <sz val="11"/>
            <color theme="1"/>
            <rFont val="Calibri"/>
            <family val="2"/>
            <scheme val="minor"/>
          </rPr>
          <t>Monto calculado automáticamente por el sistema</t>
        </r>
      </text>
    </comment>
    <comment ref="A1186" authorId="1" shapeId="0">
      <text>
        <r>
          <rPr>
            <sz val="11"/>
            <color theme="1"/>
            <rFont val="Calibri"/>
            <family val="2"/>
            <scheme val="minor"/>
          </rPr>
          <t>Introducir un texto con el nombre o referencia de la contratación</t>
        </r>
      </text>
    </comment>
    <comment ref="B1186" authorId="1" shapeId="0">
      <text>
        <r>
          <rPr>
            <sz val="11"/>
            <color theme="1"/>
            <rFont val="Calibri"/>
            <family val="2"/>
            <scheme val="minor"/>
          </rPr>
          <t>Introduzca un texto con la finalidad de la contratación</t>
        </r>
      </text>
    </comment>
    <comment ref="C1186" authorId="1" shapeId="0">
      <text>
        <r>
          <rPr>
            <sz val="11"/>
            <color theme="1"/>
            <rFont val="Calibri"/>
            <family val="2"/>
            <scheme val="minor"/>
          </rPr>
          <t>Seleccionar un valor del listado</t>
        </r>
      </text>
    </comment>
    <comment ref="D1186" authorId="1" shapeId="0">
      <text>
        <r>
          <rPr>
            <sz val="11"/>
            <color theme="1"/>
            <rFont val="Calibri"/>
            <family val="2"/>
            <scheme val="minor"/>
          </rPr>
          <t>Seleccione el tipo de procedimiento</t>
        </r>
      </text>
    </comment>
    <comment ref="E1186" authorId="1" shapeId="0">
      <text>
        <r>
          <rPr>
            <sz val="11"/>
            <color theme="1"/>
            <rFont val="Calibri"/>
            <family val="2"/>
            <scheme val="minor"/>
          </rPr>
          <t>Seleccione un valor de la lista</t>
        </r>
      </text>
    </comment>
    <comment ref="F1186" authorId="1" shapeId="0">
      <text>
        <r>
          <rPr>
            <sz val="11"/>
            <color theme="1"/>
            <rFont val="Calibri"/>
            <family val="2"/>
            <scheme val="minor"/>
          </rPr>
          <t>Introduzca el código SNIP</t>
        </r>
      </text>
    </comment>
    <comment ref="C1187" authorId="1" shapeId="0">
      <text>
        <r>
          <rPr>
            <sz val="11"/>
            <color theme="1"/>
            <rFont val="Calibri"/>
            <family val="2"/>
            <scheme val="minor"/>
          </rPr>
          <t>Introduzca la fecha de inicio del proceso, en formato dd-mm-aaaa</t>
        </r>
      </text>
    </comment>
    <comment ref="F1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shapeId="0">
      <text/>
    </comment>
    <comment ref="C1189" authorId="1" shapeId="0">
      <text>
        <r>
          <rPr>
            <sz val="11"/>
            <color theme="1"/>
            <rFont val="Calibri"/>
            <family val="2"/>
            <scheme val="minor"/>
          </rPr>
          <t>Introduzca la fecha prevista de adjudicación, en formato dd-mm-aaaa</t>
        </r>
      </text>
    </comment>
    <comment ref="F1189" authorId="2" shapeId="0">
      <text/>
    </comment>
    <comment ref="F1190" authorId="1" shapeId="0">
      <text/>
    </comment>
    <comment ref="A1192" authorId="1" shapeId="0">
      <text>
        <r>
          <rPr>
            <sz val="11"/>
            <color theme="1"/>
            <rFont val="Calibri"/>
            <family val="2"/>
            <scheme val="minor"/>
          </rPr>
          <t>Introduzca un codigo UNSPSC</t>
        </r>
      </text>
    </comment>
    <comment ref="B1192" authorId="1" shapeId="0">
      <text>
        <r>
          <rPr>
            <sz val="11"/>
            <color theme="1"/>
            <rFont val="Calibri"/>
            <family val="2"/>
            <scheme val="minor"/>
          </rPr>
          <t>Descripción calculada automáticamente a partir de código del artículo</t>
        </r>
      </text>
    </comment>
    <comment ref="C1192" authorId="1" shapeId="0">
      <text>
        <r>
          <rPr>
            <sz val="11"/>
            <color theme="1"/>
            <rFont val="Calibri"/>
            <family val="2"/>
            <scheme val="minor"/>
          </rPr>
          <t>Seleccione un valor de la lista</t>
        </r>
      </text>
    </comment>
    <comment ref="D1192" authorId="1" shapeId="0">
      <text>
        <r>
          <rPr>
            <sz val="11"/>
            <color theme="1"/>
            <rFont val="Calibri"/>
            <family val="2"/>
            <scheme val="minor"/>
          </rPr>
          <t>Introduzca un número con dos decimales como máximo. Debe ser igual o mayor a la "Cantidad Real Consumida"</t>
        </r>
      </text>
    </comment>
    <comment ref="E1192" authorId="1" shapeId="0">
      <text>
        <r>
          <rPr>
            <sz val="11"/>
            <color theme="1"/>
            <rFont val="Calibri"/>
            <family val="2"/>
            <scheme val="minor"/>
          </rPr>
          <t>Introduzca un número con dos decimales como máximo</t>
        </r>
      </text>
    </comment>
    <comment ref="F1192" authorId="1" shapeId="0">
      <text>
        <r>
          <rPr>
            <sz val="11"/>
            <color theme="1"/>
            <rFont val="Calibri"/>
            <family val="2"/>
            <scheme val="minor"/>
          </rPr>
          <t>Monto calculado automáticamente por el sistema</t>
        </r>
      </text>
    </comment>
    <comment ref="A1199" authorId="1" shapeId="0">
      <text>
        <r>
          <rPr>
            <sz val="11"/>
            <color theme="1"/>
            <rFont val="Calibri"/>
            <family val="2"/>
            <scheme val="minor"/>
          </rPr>
          <t>Introducir un texto con el nombre o referencia de la contratación</t>
        </r>
      </text>
    </comment>
    <comment ref="B1199" authorId="1" shapeId="0">
      <text>
        <r>
          <rPr>
            <sz val="11"/>
            <color theme="1"/>
            <rFont val="Calibri"/>
            <family val="2"/>
            <scheme val="minor"/>
          </rPr>
          <t>Introduzca un texto con la finalidad de la contratación</t>
        </r>
      </text>
    </comment>
    <comment ref="C1199" authorId="1" shapeId="0">
      <text>
        <r>
          <rPr>
            <sz val="11"/>
            <color theme="1"/>
            <rFont val="Calibri"/>
            <family val="2"/>
            <scheme val="minor"/>
          </rPr>
          <t>Seleccionar un valor del listado</t>
        </r>
      </text>
    </comment>
    <comment ref="D1199" authorId="1" shapeId="0">
      <text>
        <r>
          <rPr>
            <sz val="11"/>
            <color theme="1"/>
            <rFont val="Calibri"/>
            <family val="2"/>
            <scheme val="minor"/>
          </rPr>
          <t>Seleccione el tipo de procedimiento</t>
        </r>
      </text>
    </comment>
    <comment ref="E1199" authorId="1" shapeId="0">
      <text>
        <r>
          <rPr>
            <sz val="11"/>
            <color theme="1"/>
            <rFont val="Calibri"/>
            <family val="2"/>
            <scheme val="minor"/>
          </rPr>
          <t>Seleccione un valor de la lista</t>
        </r>
      </text>
    </comment>
    <comment ref="F1199" authorId="1" shapeId="0">
      <text>
        <r>
          <rPr>
            <sz val="11"/>
            <color theme="1"/>
            <rFont val="Calibri"/>
            <family val="2"/>
            <scheme val="minor"/>
          </rPr>
          <t>Introduzca el código SNIP</t>
        </r>
      </text>
    </comment>
    <comment ref="C1200" authorId="1" shapeId="0">
      <text>
        <r>
          <rPr>
            <sz val="11"/>
            <color theme="1"/>
            <rFont val="Calibri"/>
            <family val="2"/>
            <scheme val="minor"/>
          </rPr>
          <t>Introduzca la fecha de inicio del proceso, en formato dd-mm-aaaa</t>
        </r>
      </text>
    </comment>
    <comment ref="F12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2" shapeId="0">
      <text/>
    </comment>
    <comment ref="C1202" authorId="1" shapeId="0">
      <text>
        <r>
          <rPr>
            <sz val="11"/>
            <color theme="1"/>
            <rFont val="Calibri"/>
            <family val="2"/>
            <scheme val="minor"/>
          </rPr>
          <t>Introduzca la fecha prevista de adjudicación, en formato dd-mm-aaaa</t>
        </r>
      </text>
    </comment>
    <comment ref="F1202" authorId="2" shapeId="0">
      <text/>
    </comment>
    <comment ref="F1203" authorId="1" shapeId="0">
      <text/>
    </comment>
    <comment ref="A1205" authorId="1" shapeId="0">
      <text>
        <r>
          <rPr>
            <sz val="11"/>
            <color theme="1"/>
            <rFont val="Calibri"/>
            <family val="2"/>
            <scheme val="minor"/>
          </rPr>
          <t>Introduzca un codigo UNSPSC</t>
        </r>
      </text>
    </comment>
    <comment ref="B1205" authorId="1" shapeId="0">
      <text>
        <r>
          <rPr>
            <sz val="11"/>
            <color theme="1"/>
            <rFont val="Calibri"/>
            <family val="2"/>
            <scheme val="minor"/>
          </rPr>
          <t>Descripción calculada automáticamente a partir de código del artículo</t>
        </r>
      </text>
    </comment>
    <comment ref="C1205" authorId="1" shapeId="0">
      <text>
        <r>
          <rPr>
            <sz val="11"/>
            <color theme="1"/>
            <rFont val="Calibri"/>
            <family val="2"/>
            <scheme val="minor"/>
          </rPr>
          <t>Seleccione un valor de la lista</t>
        </r>
      </text>
    </comment>
    <comment ref="D1205" authorId="1" shapeId="0">
      <text>
        <r>
          <rPr>
            <sz val="11"/>
            <color theme="1"/>
            <rFont val="Calibri"/>
            <family val="2"/>
            <scheme val="minor"/>
          </rPr>
          <t>Introduzca un número con dos decimales como máximo. Debe ser igual o mayor a la "Cantidad Real Consumida"</t>
        </r>
      </text>
    </comment>
    <comment ref="E1205" authorId="1" shapeId="0">
      <text>
        <r>
          <rPr>
            <sz val="11"/>
            <color theme="1"/>
            <rFont val="Calibri"/>
            <family val="2"/>
            <scheme val="minor"/>
          </rPr>
          <t>Introduzca un número con dos decimales como máximo</t>
        </r>
      </text>
    </comment>
    <comment ref="F1205" authorId="1" shapeId="0">
      <text>
        <r>
          <rPr>
            <sz val="11"/>
            <color theme="1"/>
            <rFont val="Calibri"/>
            <family val="2"/>
            <scheme val="minor"/>
          </rPr>
          <t>Monto calculado automáticamente por el sistema</t>
        </r>
      </text>
    </comment>
    <comment ref="A1211" authorId="1" shapeId="0">
      <text>
        <r>
          <rPr>
            <sz val="11"/>
            <color theme="1"/>
            <rFont val="Calibri"/>
            <family val="2"/>
            <scheme val="minor"/>
          </rPr>
          <t>Introducir un texto con el nombre o referencia de la contratación</t>
        </r>
      </text>
    </comment>
    <comment ref="B1211" authorId="1" shapeId="0">
      <text>
        <r>
          <rPr>
            <sz val="11"/>
            <color theme="1"/>
            <rFont val="Calibri"/>
            <family val="2"/>
            <scheme val="minor"/>
          </rPr>
          <t>Introduzca un texto con la finalidad de la contratación</t>
        </r>
      </text>
    </comment>
    <comment ref="C1211" authorId="1" shapeId="0">
      <text>
        <r>
          <rPr>
            <sz val="11"/>
            <color theme="1"/>
            <rFont val="Calibri"/>
            <family val="2"/>
            <scheme val="minor"/>
          </rPr>
          <t>Seleccionar un valor del listado</t>
        </r>
      </text>
    </comment>
    <comment ref="D1211" authorId="1" shapeId="0">
      <text>
        <r>
          <rPr>
            <sz val="11"/>
            <color theme="1"/>
            <rFont val="Calibri"/>
            <family val="2"/>
            <scheme val="minor"/>
          </rPr>
          <t>Seleccione el tipo de procedimiento</t>
        </r>
      </text>
    </comment>
    <comment ref="E1211" authorId="1" shapeId="0">
      <text>
        <r>
          <rPr>
            <sz val="11"/>
            <color theme="1"/>
            <rFont val="Calibri"/>
            <family val="2"/>
            <scheme val="minor"/>
          </rPr>
          <t>Seleccione un valor de la lista</t>
        </r>
      </text>
    </comment>
    <comment ref="F1211" authorId="1" shapeId="0">
      <text>
        <r>
          <rPr>
            <sz val="11"/>
            <color theme="1"/>
            <rFont val="Calibri"/>
            <family val="2"/>
            <scheme val="minor"/>
          </rPr>
          <t>Introduzca el código SNIP</t>
        </r>
      </text>
    </comment>
    <comment ref="C1212" authorId="1" shapeId="0">
      <text>
        <r>
          <rPr>
            <sz val="11"/>
            <color theme="1"/>
            <rFont val="Calibri"/>
            <family val="2"/>
            <scheme val="minor"/>
          </rPr>
          <t>Introduzca la fecha de inicio del proceso, en formato dd-mm-aaaa</t>
        </r>
      </text>
    </comment>
    <comment ref="F12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2" shapeId="0">
      <text/>
    </comment>
    <comment ref="C1214" authorId="1" shapeId="0">
      <text>
        <r>
          <rPr>
            <sz val="11"/>
            <color theme="1"/>
            <rFont val="Calibri"/>
            <family val="2"/>
            <scheme val="minor"/>
          </rPr>
          <t>Introduzca la fecha prevista de adjudicación, en formato dd-mm-aaaa</t>
        </r>
      </text>
    </comment>
    <comment ref="F1214" authorId="2" shapeId="0">
      <text/>
    </comment>
    <comment ref="F1215" authorId="1" shapeId="0">
      <text/>
    </comment>
    <comment ref="A1217" authorId="1" shapeId="0">
      <text>
        <r>
          <rPr>
            <sz val="11"/>
            <color theme="1"/>
            <rFont val="Calibri"/>
            <family val="2"/>
            <scheme val="minor"/>
          </rPr>
          <t>Introduzca un codigo UNSPSC</t>
        </r>
      </text>
    </comment>
    <comment ref="B1217" authorId="1" shapeId="0">
      <text>
        <r>
          <rPr>
            <sz val="11"/>
            <color theme="1"/>
            <rFont val="Calibri"/>
            <family val="2"/>
            <scheme val="minor"/>
          </rPr>
          <t>Descripción calculada automáticamente a partir de código del artículo</t>
        </r>
      </text>
    </comment>
    <comment ref="C1217" authorId="1" shapeId="0">
      <text>
        <r>
          <rPr>
            <sz val="11"/>
            <color theme="1"/>
            <rFont val="Calibri"/>
            <family val="2"/>
            <scheme val="minor"/>
          </rPr>
          <t>Seleccione un valor de la lista</t>
        </r>
      </text>
    </comment>
    <comment ref="D1217" authorId="1" shapeId="0">
      <text>
        <r>
          <rPr>
            <sz val="11"/>
            <color theme="1"/>
            <rFont val="Calibri"/>
            <family val="2"/>
            <scheme val="minor"/>
          </rPr>
          <t>Introduzca un número con dos decimales como máximo. Debe ser igual o mayor a la "Cantidad Real Consumida"</t>
        </r>
      </text>
    </comment>
    <comment ref="E1217" authorId="1" shapeId="0">
      <text>
        <r>
          <rPr>
            <sz val="11"/>
            <color theme="1"/>
            <rFont val="Calibri"/>
            <family val="2"/>
            <scheme val="minor"/>
          </rPr>
          <t>Introduzca un número con dos decimales como máximo</t>
        </r>
      </text>
    </comment>
    <comment ref="F1217" authorId="1" shapeId="0">
      <text>
        <r>
          <rPr>
            <sz val="11"/>
            <color theme="1"/>
            <rFont val="Calibri"/>
            <family val="2"/>
            <scheme val="minor"/>
          </rPr>
          <t>Monto calculado automáticamente por el sistema</t>
        </r>
      </text>
    </comment>
    <comment ref="A1223" authorId="1" shapeId="0">
      <text>
        <r>
          <rPr>
            <sz val="11"/>
            <color theme="1"/>
            <rFont val="Calibri"/>
            <family val="2"/>
            <scheme val="minor"/>
          </rPr>
          <t>Introducir un texto con el nombre o referencia de la contratación</t>
        </r>
      </text>
    </comment>
    <comment ref="B1223" authorId="1" shapeId="0">
      <text>
        <r>
          <rPr>
            <sz val="11"/>
            <color theme="1"/>
            <rFont val="Calibri"/>
            <family val="2"/>
            <scheme val="minor"/>
          </rPr>
          <t>Introduzca un texto con la finalidad de la contratación</t>
        </r>
      </text>
    </comment>
    <comment ref="C1223" authorId="1" shapeId="0">
      <text>
        <r>
          <rPr>
            <sz val="11"/>
            <color theme="1"/>
            <rFont val="Calibri"/>
            <family val="2"/>
            <scheme val="minor"/>
          </rPr>
          <t>Seleccionar un valor del listado</t>
        </r>
      </text>
    </comment>
    <comment ref="D1223" authorId="1" shapeId="0">
      <text>
        <r>
          <rPr>
            <sz val="11"/>
            <color theme="1"/>
            <rFont val="Calibri"/>
            <family val="2"/>
            <scheme val="minor"/>
          </rPr>
          <t>Seleccione el tipo de procedimiento</t>
        </r>
      </text>
    </comment>
    <comment ref="E1223" authorId="1" shapeId="0">
      <text>
        <r>
          <rPr>
            <sz val="11"/>
            <color theme="1"/>
            <rFont val="Calibri"/>
            <family val="2"/>
            <scheme val="minor"/>
          </rPr>
          <t>Seleccione un valor de la lista</t>
        </r>
      </text>
    </comment>
    <comment ref="F1223" authorId="1" shapeId="0">
      <text>
        <r>
          <rPr>
            <sz val="11"/>
            <color theme="1"/>
            <rFont val="Calibri"/>
            <family val="2"/>
            <scheme val="minor"/>
          </rPr>
          <t>Introduzca el código SNIP</t>
        </r>
      </text>
    </comment>
    <comment ref="C1224" authorId="1" shapeId="0">
      <text>
        <r>
          <rPr>
            <sz val="11"/>
            <color theme="1"/>
            <rFont val="Calibri"/>
            <family val="2"/>
            <scheme val="minor"/>
          </rPr>
          <t>Introduzca la fecha de inicio del proceso, en formato dd-mm-aaaa</t>
        </r>
      </text>
    </comment>
    <comment ref="F12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2" shapeId="0">
      <text/>
    </comment>
    <comment ref="C1226" authorId="1" shapeId="0">
      <text>
        <r>
          <rPr>
            <sz val="11"/>
            <color theme="1"/>
            <rFont val="Calibri"/>
            <family val="2"/>
            <scheme val="minor"/>
          </rPr>
          <t>Introduzca la fecha prevista de adjudicación, en formato dd-mm-aaaa</t>
        </r>
      </text>
    </comment>
    <comment ref="F1226" authorId="2" shapeId="0">
      <text/>
    </comment>
    <comment ref="F1227" authorId="1" shapeId="0">
      <text/>
    </comment>
    <comment ref="A1229" authorId="1" shapeId="0">
      <text>
        <r>
          <rPr>
            <sz val="11"/>
            <color theme="1"/>
            <rFont val="Calibri"/>
            <family val="2"/>
            <scheme val="minor"/>
          </rPr>
          <t>Introduzca un codigo UNSPSC</t>
        </r>
      </text>
    </comment>
    <comment ref="B1229" authorId="1" shapeId="0">
      <text>
        <r>
          <rPr>
            <sz val="11"/>
            <color theme="1"/>
            <rFont val="Calibri"/>
            <family val="2"/>
            <scheme val="minor"/>
          </rPr>
          <t>Descripción calculada automáticamente a partir de código del artículo</t>
        </r>
      </text>
    </comment>
    <comment ref="C1229" authorId="1" shapeId="0">
      <text>
        <r>
          <rPr>
            <sz val="11"/>
            <color theme="1"/>
            <rFont val="Calibri"/>
            <family val="2"/>
            <scheme val="minor"/>
          </rPr>
          <t>Seleccione un valor de la lista</t>
        </r>
      </text>
    </comment>
    <comment ref="D1229" authorId="1" shapeId="0">
      <text>
        <r>
          <rPr>
            <sz val="11"/>
            <color theme="1"/>
            <rFont val="Calibri"/>
            <family val="2"/>
            <scheme val="minor"/>
          </rPr>
          <t>Introduzca un número con dos decimales como máximo. Debe ser igual o mayor a la "Cantidad Real Consumida"</t>
        </r>
      </text>
    </comment>
    <comment ref="E1229" authorId="1" shapeId="0">
      <text>
        <r>
          <rPr>
            <sz val="11"/>
            <color theme="1"/>
            <rFont val="Calibri"/>
            <family val="2"/>
            <scheme val="minor"/>
          </rPr>
          <t>Introduzca un número con dos decimales como máximo</t>
        </r>
      </text>
    </comment>
    <comment ref="F1229"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Introduzca un texto con la finalidad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2" shapeId="0">
      <text/>
    </comment>
    <comment ref="C1238" authorId="1" shapeId="0">
      <text>
        <r>
          <rPr>
            <sz val="11"/>
            <color theme="1"/>
            <rFont val="Calibri"/>
            <family val="2"/>
            <scheme val="minor"/>
          </rPr>
          <t>Introduzca la fecha prevista de adjudicación, en formato dd-mm-aaaa</t>
        </r>
      </text>
    </comment>
    <comment ref="F1238" authorId="2"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47" authorId="1" shapeId="0">
      <text>
        <r>
          <rPr>
            <sz val="11"/>
            <color theme="1"/>
            <rFont val="Calibri"/>
            <family val="2"/>
            <scheme val="minor"/>
          </rPr>
          <t>Introducir un texto con el nombre o referencia de la contratación</t>
        </r>
      </text>
    </comment>
    <comment ref="B1247" authorId="1" shapeId="0">
      <text>
        <r>
          <rPr>
            <sz val="11"/>
            <color theme="1"/>
            <rFont val="Calibri"/>
            <family val="2"/>
            <scheme val="minor"/>
          </rPr>
          <t>Introduzca un texto con la finalidad de la contratación</t>
        </r>
      </text>
    </comment>
    <comment ref="C1247" authorId="1" shapeId="0">
      <text>
        <r>
          <rPr>
            <sz val="11"/>
            <color theme="1"/>
            <rFont val="Calibri"/>
            <family val="2"/>
            <scheme val="minor"/>
          </rPr>
          <t>Seleccionar un valor del listado</t>
        </r>
      </text>
    </comment>
    <comment ref="D1247" authorId="1" shapeId="0">
      <text>
        <r>
          <rPr>
            <sz val="11"/>
            <color theme="1"/>
            <rFont val="Calibri"/>
            <family val="2"/>
            <scheme val="minor"/>
          </rPr>
          <t>Seleccione el tipo de procedimiento</t>
        </r>
      </text>
    </comment>
    <comment ref="E1247" authorId="1" shapeId="0">
      <text>
        <r>
          <rPr>
            <sz val="11"/>
            <color theme="1"/>
            <rFont val="Calibri"/>
            <family val="2"/>
            <scheme val="minor"/>
          </rPr>
          <t>Seleccione un valor de la lista</t>
        </r>
      </text>
    </comment>
    <comment ref="F1247" authorId="1" shapeId="0">
      <text>
        <r>
          <rPr>
            <sz val="11"/>
            <color theme="1"/>
            <rFont val="Calibri"/>
            <family val="2"/>
            <scheme val="minor"/>
          </rPr>
          <t>Introduzca el código SNIP</t>
        </r>
      </text>
    </comment>
    <comment ref="C1248" authorId="1" shapeId="0">
      <text>
        <r>
          <rPr>
            <sz val="11"/>
            <color theme="1"/>
            <rFont val="Calibri"/>
            <family val="2"/>
            <scheme val="minor"/>
          </rPr>
          <t>Introduzca la fecha de inicio del proceso, en formato dd-mm-aaaa</t>
        </r>
      </text>
    </comment>
    <comment ref="F1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2" shapeId="0">
      <text/>
    </comment>
    <comment ref="C1250" authorId="1" shapeId="0">
      <text>
        <r>
          <rPr>
            <sz val="11"/>
            <color theme="1"/>
            <rFont val="Calibri"/>
            <family val="2"/>
            <scheme val="minor"/>
          </rPr>
          <t>Introduzca la fecha prevista de adjudicación, en formato dd-mm-aaaa</t>
        </r>
      </text>
    </comment>
    <comment ref="F1250" authorId="2" shapeId="0">
      <text/>
    </comment>
    <comment ref="F1251" authorId="1" shapeId="0">
      <text/>
    </comment>
    <comment ref="A1253" authorId="1" shapeId="0">
      <text>
        <r>
          <rPr>
            <sz val="11"/>
            <color theme="1"/>
            <rFont val="Calibri"/>
            <family val="2"/>
            <scheme val="minor"/>
          </rPr>
          <t>Introduzca un codigo UNSPSC</t>
        </r>
      </text>
    </comment>
    <comment ref="B1253" authorId="1" shapeId="0">
      <text>
        <r>
          <rPr>
            <sz val="11"/>
            <color theme="1"/>
            <rFont val="Calibri"/>
            <family val="2"/>
            <scheme val="minor"/>
          </rPr>
          <t>Descripción calculada automáticamente a partir de código del artículo</t>
        </r>
      </text>
    </comment>
    <comment ref="C1253" authorId="1" shapeId="0">
      <text>
        <r>
          <rPr>
            <sz val="11"/>
            <color theme="1"/>
            <rFont val="Calibri"/>
            <family val="2"/>
            <scheme val="minor"/>
          </rPr>
          <t>Seleccione un valor de la lista</t>
        </r>
      </text>
    </comment>
    <comment ref="D1253" authorId="1" shapeId="0">
      <text>
        <r>
          <rPr>
            <sz val="11"/>
            <color theme="1"/>
            <rFont val="Calibri"/>
            <family val="2"/>
            <scheme val="minor"/>
          </rPr>
          <t>Introduzca un número con dos decimales como máximo. Debe ser igual o mayor a la "Cantidad Real Consumida"</t>
        </r>
      </text>
    </comment>
    <comment ref="E1253" authorId="1" shapeId="0">
      <text>
        <r>
          <rPr>
            <sz val="11"/>
            <color theme="1"/>
            <rFont val="Calibri"/>
            <family val="2"/>
            <scheme val="minor"/>
          </rPr>
          <t>Introduzca un número con dos decimales como máximo</t>
        </r>
      </text>
    </comment>
    <comment ref="F1253"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2" shapeId="0">
      <text/>
    </comment>
    <comment ref="C1276" authorId="1" shapeId="0">
      <text>
        <r>
          <rPr>
            <sz val="11"/>
            <color theme="1"/>
            <rFont val="Calibri"/>
            <family val="2"/>
            <scheme val="minor"/>
          </rPr>
          <t>Introduzca la fecha prevista de adjudicación, en formato dd-mm-aaaa</t>
        </r>
      </text>
    </comment>
    <comment ref="F1276" authorId="2"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311" authorId="1" shapeId="0">
      <text>
        <r>
          <rPr>
            <sz val="11"/>
            <color theme="1"/>
            <rFont val="Calibri"/>
            <family val="2"/>
            <scheme val="minor"/>
          </rPr>
          <t>Introducir un texto con el nombre o referencia de la contratación</t>
        </r>
      </text>
    </comment>
    <comment ref="B1311" authorId="1" shapeId="0">
      <text>
        <r>
          <rPr>
            <sz val="11"/>
            <color theme="1"/>
            <rFont val="Calibri"/>
            <family val="2"/>
            <scheme val="minor"/>
          </rPr>
          <t>Introduzca un texto con la finalidad de la contratación</t>
        </r>
      </text>
    </comment>
    <comment ref="C1311" authorId="1" shapeId="0">
      <text>
        <r>
          <rPr>
            <sz val="11"/>
            <color theme="1"/>
            <rFont val="Calibri"/>
            <family val="2"/>
            <scheme val="minor"/>
          </rPr>
          <t>Seleccionar un valor del listado</t>
        </r>
      </text>
    </comment>
    <comment ref="D1311" authorId="1" shapeId="0">
      <text>
        <r>
          <rPr>
            <sz val="11"/>
            <color theme="1"/>
            <rFont val="Calibri"/>
            <family val="2"/>
            <scheme val="minor"/>
          </rPr>
          <t>Seleccione el tipo de procedimiento</t>
        </r>
      </text>
    </comment>
    <comment ref="E1311" authorId="1" shapeId="0">
      <text>
        <r>
          <rPr>
            <sz val="11"/>
            <color theme="1"/>
            <rFont val="Calibri"/>
            <family val="2"/>
            <scheme val="minor"/>
          </rPr>
          <t>Seleccione un valor de la lista</t>
        </r>
      </text>
    </comment>
    <comment ref="F1311" authorId="1" shapeId="0">
      <text>
        <r>
          <rPr>
            <sz val="11"/>
            <color theme="1"/>
            <rFont val="Calibri"/>
            <family val="2"/>
            <scheme val="minor"/>
          </rPr>
          <t>Introduzca el código SNIP</t>
        </r>
      </text>
    </comment>
    <comment ref="C1312" authorId="1" shapeId="0">
      <text>
        <r>
          <rPr>
            <sz val="11"/>
            <color theme="1"/>
            <rFont val="Calibri"/>
            <family val="2"/>
            <scheme val="minor"/>
          </rPr>
          <t>Introduzca la fecha de inicio del proceso, en formato dd-mm-aaaa</t>
        </r>
      </text>
    </comment>
    <comment ref="F13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shapeId="0">
      <text/>
    </comment>
    <comment ref="C1314" authorId="1" shapeId="0">
      <text>
        <r>
          <rPr>
            <sz val="11"/>
            <color theme="1"/>
            <rFont val="Calibri"/>
            <family val="2"/>
            <scheme val="minor"/>
          </rPr>
          <t>Introduzca la fecha prevista de adjudicación, en formato dd-mm-aaaa</t>
        </r>
      </text>
    </comment>
    <comment ref="F1314" authorId="2" shapeId="0">
      <text/>
    </comment>
    <comment ref="F1315" authorId="1" shapeId="0">
      <text/>
    </comment>
    <comment ref="A1317" authorId="1" shapeId="0">
      <text>
        <r>
          <rPr>
            <sz val="11"/>
            <color theme="1"/>
            <rFont val="Calibri"/>
            <family val="2"/>
            <scheme val="minor"/>
          </rPr>
          <t>Introduzca un codigo UNSPSC</t>
        </r>
      </text>
    </comment>
    <comment ref="B1317" authorId="1" shapeId="0">
      <text>
        <r>
          <rPr>
            <sz val="11"/>
            <color theme="1"/>
            <rFont val="Calibri"/>
            <family val="2"/>
            <scheme val="minor"/>
          </rPr>
          <t>Descripción calculada automáticamente a partir de código del artículo</t>
        </r>
      </text>
    </comment>
    <comment ref="C1317" authorId="1" shapeId="0">
      <text>
        <r>
          <rPr>
            <sz val="11"/>
            <color theme="1"/>
            <rFont val="Calibri"/>
            <family val="2"/>
            <scheme val="minor"/>
          </rPr>
          <t>Seleccione un valor de la lista</t>
        </r>
      </text>
    </comment>
    <comment ref="D1317" authorId="1" shapeId="0">
      <text>
        <r>
          <rPr>
            <sz val="11"/>
            <color theme="1"/>
            <rFont val="Calibri"/>
            <family val="2"/>
            <scheme val="minor"/>
          </rPr>
          <t>Introduzca un número con dos decimales como máximo. Debe ser igual o mayor a la "Cantidad Real Consumida"</t>
        </r>
      </text>
    </comment>
    <comment ref="E1317" authorId="1" shapeId="0">
      <text>
        <r>
          <rPr>
            <sz val="11"/>
            <color theme="1"/>
            <rFont val="Calibri"/>
            <family val="2"/>
            <scheme val="minor"/>
          </rPr>
          <t>Introduzca un número con dos decimales como máximo</t>
        </r>
      </text>
    </comment>
    <comment ref="F1317" authorId="1" shapeId="0">
      <text>
        <r>
          <rPr>
            <sz val="11"/>
            <color theme="1"/>
            <rFont val="Calibri"/>
            <family val="2"/>
            <scheme val="minor"/>
          </rPr>
          <t>Monto calculado automáticamente por el sistema</t>
        </r>
      </text>
    </comment>
    <comment ref="A1368" authorId="1" shapeId="0">
      <text>
        <r>
          <rPr>
            <sz val="11"/>
            <color theme="1"/>
            <rFont val="Calibri"/>
            <family val="2"/>
            <scheme val="minor"/>
          </rPr>
          <t>Introducir un texto con el nombre o referencia de la contratación</t>
        </r>
      </text>
    </comment>
    <comment ref="B1368" authorId="1" shapeId="0">
      <text>
        <r>
          <rPr>
            <sz val="11"/>
            <color theme="1"/>
            <rFont val="Calibri"/>
            <family val="2"/>
            <scheme val="minor"/>
          </rPr>
          <t>Introduzca un texto con la finalidad de la contratación</t>
        </r>
      </text>
    </comment>
    <comment ref="C1368" authorId="1" shapeId="0">
      <text>
        <r>
          <rPr>
            <sz val="11"/>
            <color theme="1"/>
            <rFont val="Calibri"/>
            <family val="2"/>
            <scheme val="minor"/>
          </rPr>
          <t>Seleccionar un valor del listado</t>
        </r>
      </text>
    </comment>
    <comment ref="D1368" authorId="1" shapeId="0">
      <text>
        <r>
          <rPr>
            <sz val="11"/>
            <color theme="1"/>
            <rFont val="Calibri"/>
            <family val="2"/>
            <scheme val="minor"/>
          </rPr>
          <t>Seleccione el tipo de procedimiento</t>
        </r>
      </text>
    </comment>
    <comment ref="E1368" authorId="1" shapeId="0">
      <text>
        <r>
          <rPr>
            <sz val="11"/>
            <color theme="1"/>
            <rFont val="Calibri"/>
            <family val="2"/>
            <scheme val="minor"/>
          </rPr>
          <t>Seleccione un valor de la lista</t>
        </r>
      </text>
    </comment>
    <comment ref="F1368" authorId="1" shapeId="0">
      <text>
        <r>
          <rPr>
            <sz val="11"/>
            <color theme="1"/>
            <rFont val="Calibri"/>
            <family val="2"/>
            <scheme val="minor"/>
          </rPr>
          <t>Introduzca el código SNIP</t>
        </r>
      </text>
    </comment>
    <comment ref="C1369" authorId="1" shapeId="0">
      <text>
        <r>
          <rPr>
            <sz val="11"/>
            <color theme="1"/>
            <rFont val="Calibri"/>
            <family val="2"/>
            <scheme val="minor"/>
          </rPr>
          <t>Introduzca la fecha de inicio del proceso, en formato dd-mm-aaaa</t>
        </r>
      </text>
    </comment>
    <comment ref="F13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2" shapeId="0">
      <text/>
    </comment>
    <comment ref="C1371" authorId="1" shapeId="0">
      <text>
        <r>
          <rPr>
            <sz val="11"/>
            <color theme="1"/>
            <rFont val="Calibri"/>
            <family val="2"/>
            <scheme val="minor"/>
          </rPr>
          <t>Introduzca la fecha prevista de adjudicación, en formato dd-mm-aaaa</t>
        </r>
      </text>
    </comment>
    <comment ref="F1371" authorId="2" shapeId="0">
      <text/>
    </comment>
    <comment ref="F1372" authorId="1" shapeId="0">
      <text/>
    </comment>
    <comment ref="A1374" authorId="1" shapeId="0">
      <text>
        <r>
          <rPr>
            <sz val="11"/>
            <color theme="1"/>
            <rFont val="Calibri"/>
            <family val="2"/>
            <scheme val="minor"/>
          </rPr>
          <t>Introduzca un codigo UNSPSC</t>
        </r>
      </text>
    </comment>
    <comment ref="B1374" authorId="1" shapeId="0">
      <text>
        <r>
          <rPr>
            <sz val="11"/>
            <color theme="1"/>
            <rFont val="Calibri"/>
            <family val="2"/>
            <scheme val="minor"/>
          </rPr>
          <t>Descripción calculada automáticamente a partir de código del artículo</t>
        </r>
      </text>
    </comment>
    <comment ref="C1374" authorId="1" shapeId="0">
      <text>
        <r>
          <rPr>
            <sz val="11"/>
            <color theme="1"/>
            <rFont val="Calibri"/>
            <family val="2"/>
            <scheme val="minor"/>
          </rPr>
          <t>Seleccione un valor de la lista</t>
        </r>
      </text>
    </comment>
    <comment ref="D1374" authorId="1" shapeId="0">
      <text>
        <r>
          <rPr>
            <sz val="11"/>
            <color theme="1"/>
            <rFont val="Calibri"/>
            <family val="2"/>
            <scheme val="minor"/>
          </rPr>
          <t>Introduzca un número con dos decimales como máximo. Debe ser igual o mayor a la "Cantidad Real Consumida"</t>
        </r>
      </text>
    </comment>
    <comment ref="E1374" authorId="1" shapeId="0">
      <text>
        <r>
          <rPr>
            <sz val="11"/>
            <color theme="1"/>
            <rFont val="Calibri"/>
            <family val="2"/>
            <scheme val="minor"/>
          </rPr>
          <t>Introduzca un número con dos decimales como máximo</t>
        </r>
      </text>
    </comment>
    <comment ref="F1374" authorId="1" shapeId="0">
      <text>
        <r>
          <rPr>
            <sz val="11"/>
            <color theme="1"/>
            <rFont val="Calibri"/>
            <family val="2"/>
            <scheme val="minor"/>
          </rPr>
          <t>Monto calculado automáticamente por el sistema</t>
        </r>
      </text>
    </comment>
    <comment ref="A1379" authorId="1" shapeId="0">
      <text>
        <r>
          <rPr>
            <sz val="11"/>
            <color theme="1"/>
            <rFont val="Calibri"/>
            <family val="2"/>
            <scheme val="minor"/>
          </rPr>
          <t>Introducir un texto con el nombre o referencia de la contratación</t>
        </r>
      </text>
    </comment>
    <comment ref="B1379" authorId="1" shapeId="0">
      <text>
        <r>
          <rPr>
            <sz val="11"/>
            <color theme="1"/>
            <rFont val="Calibri"/>
            <family val="2"/>
            <scheme val="minor"/>
          </rPr>
          <t>Introduzca un texto con la finalidad de la contratación</t>
        </r>
      </text>
    </comment>
    <comment ref="C1379" authorId="1" shapeId="0">
      <text>
        <r>
          <rPr>
            <sz val="11"/>
            <color theme="1"/>
            <rFont val="Calibri"/>
            <family val="2"/>
            <scheme val="minor"/>
          </rPr>
          <t>Seleccionar un valor del listado</t>
        </r>
      </text>
    </comment>
    <comment ref="D1379" authorId="1" shapeId="0">
      <text>
        <r>
          <rPr>
            <sz val="11"/>
            <color theme="1"/>
            <rFont val="Calibri"/>
            <family val="2"/>
            <scheme val="minor"/>
          </rPr>
          <t>Seleccione el tipo de procedimiento</t>
        </r>
      </text>
    </comment>
    <comment ref="E1379" authorId="1" shapeId="0">
      <text>
        <r>
          <rPr>
            <sz val="11"/>
            <color theme="1"/>
            <rFont val="Calibri"/>
            <family val="2"/>
            <scheme val="minor"/>
          </rPr>
          <t>Seleccione un valor de la lista</t>
        </r>
      </text>
    </comment>
    <comment ref="F1379" authorId="1" shapeId="0">
      <text>
        <r>
          <rPr>
            <sz val="11"/>
            <color theme="1"/>
            <rFont val="Calibri"/>
            <family val="2"/>
            <scheme val="minor"/>
          </rPr>
          <t>Introduzca el código SNIP</t>
        </r>
      </text>
    </comment>
    <comment ref="C1380" authorId="1" shapeId="0">
      <text>
        <r>
          <rPr>
            <sz val="11"/>
            <color theme="1"/>
            <rFont val="Calibri"/>
            <family val="2"/>
            <scheme val="minor"/>
          </rPr>
          <t>Introduzca la fecha de inicio del proceso, en formato dd-mm-aaaa</t>
        </r>
      </text>
    </comment>
    <comment ref="F13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2" shapeId="0">
      <text/>
    </comment>
    <comment ref="C1382" authorId="1" shapeId="0">
      <text>
        <r>
          <rPr>
            <sz val="11"/>
            <color theme="1"/>
            <rFont val="Calibri"/>
            <family val="2"/>
            <scheme val="minor"/>
          </rPr>
          <t>Introduzca la fecha prevista de adjudicación, en formato dd-mm-aaaa</t>
        </r>
      </text>
    </comment>
    <comment ref="F1382" authorId="2" shapeId="0">
      <text/>
    </comment>
    <comment ref="F1383" authorId="1" shapeId="0">
      <text/>
    </comment>
    <comment ref="A1385" authorId="1" shapeId="0">
      <text>
        <r>
          <rPr>
            <sz val="11"/>
            <color theme="1"/>
            <rFont val="Calibri"/>
            <family val="2"/>
            <scheme val="minor"/>
          </rPr>
          <t>Introduzca un codigo UNSPSC</t>
        </r>
      </text>
    </comment>
    <comment ref="B1385" authorId="1" shapeId="0">
      <text>
        <r>
          <rPr>
            <sz val="11"/>
            <color theme="1"/>
            <rFont val="Calibri"/>
            <family val="2"/>
            <scheme val="minor"/>
          </rPr>
          <t>Descripción calculada automáticamente a partir de código del artículo</t>
        </r>
      </text>
    </comment>
    <comment ref="C1385" authorId="1" shapeId="0">
      <text>
        <r>
          <rPr>
            <sz val="11"/>
            <color theme="1"/>
            <rFont val="Calibri"/>
            <family val="2"/>
            <scheme val="minor"/>
          </rPr>
          <t>Seleccione un valor de la lista</t>
        </r>
      </text>
    </comment>
    <comment ref="D1385" authorId="1" shapeId="0">
      <text>
        <r>
          <rPr>
            <sz val="11"/>
            <color theme="1"/>
            <rFont val="Calibri"/>
            <family val="2"/>
            <scheme val="minor"/>
          </rPr>
          <t>Introduzca un número con dos decimales como máximo. Debe ser igual o mayor a la "Cantidad Real Consumida"</t>
        </r>
      </text>
    </comment>
    <comment ref="E1385" authorId="1" shapeId="0">
      <text>
        <r>
          <rPr>
            <sz val="11"/>
            <color theme="1"/>
            <rFont val="Calibri"/>
            <family val="2"/>
            <scheme val="minor"/>
          </rPr>
          <t>Introduzca un número con dos decimales como máximo</t>
        </r>
      </text>
    </comment>
    <comment ref="F1385" authorId="1" shapeId="0">
      <text>
        <r>
          <rPr>
            <sz val="11"/>
            <color theme="1"/>
            <rFont val="Calibri"/>
            <family val="2"/>
            <scheme val="minor"/>
          </rPr>
          <t>Monto calculado automáticamente por el sistema</t>
        </r>
      </text>
    </comment>
    <comment ref="A1392" authorId="1" shapeId="0">
      <text>
        <r>
          <rPr>
            <sz val="11"/>
            <color theme="1"/>
            <rFont val="Calibri"/>
            <family val="2"/>
            <scheme val="minor"/>
          </rPr>
          <t>Introducir un texto con el nombre o referencia de la contratación</t>
        </r>
      </text>
    </comment>
    <comment ref="B1392" authorId="1" shapeId="0">
      <text>
        <r>
          <rPr>
            <sz val="11"/>
            <color theme="1"/>
            <rFont val="Calibri"/>
            <family val="2"/>
            <scheme val="minor"/>
          </rPr>
          <t>Introduzca un texto con la finalidad de la contratación</t>
        </r>
      </text>
    </comment>
    <comment ref="C1392" authorId="1" shapeId="0">
      <text>
        <r>
          <rPr>
            <sz val="11"/>
            <color theme="1"/>
            <rFont val="Calibri"/>
            <family val="2"/>
            <scheme val="minor"/>
          </rPr>
          <t>Seleccionar un valor del listado</t>
        </r>
      </text>
    </comment>
    <comment ref="D1392" authorId="1" shapeId="0">
      <text>
        <r>
          <rPr>
            <sz val="11"/>
            <color theme="1"/>
            <rFont val="Calibri"/>
            <family val="2"/>
            <scheme val="minor"/>
          </rPr>
          <t>Seleccione el tipo de procedimiento</t>
        </r>
      </text>
    </comment>
    <comment ref="E1392" authorId="1" shapeId="0">
      <text>
        <r>
          <rPr>
            <sz val="11"/>
            <color theme="1"/>
            <rFont val="Calibri"/>
            <family val="2"/>
            <scheme val="minor"/>
          </rPr>
          <t>Seleccione un valor de la lista</t>
        </r>
      </text>
    </comment>
    <comment ref="F1392" authorId="1" shapeId="0">
      <text>
        <r>
          <rPr>
            <sz val="11"/>
            <color theme="1"/>
            <rFont val="Calibri"/>
            <family val="2"/>
            <scheme val="minor"/>
          </rPr>
          <t>Introduzca el código SNIP</t>
        </r>
      </text>
    </comment>
    <comment ref="C1393" authorId="1" shapeId="0">
      <text>
        <r>
          <rPr>
            <sz val="11"/>
            <color theme="1"/>
            <rFont val="Calibri"/>
            <family val="2"/>
            <scheme val="minor"/>
          </rPr>
          <t>Introduzca la fecha de inicio del proceso, en formato dd-mm-aaaa</t>
        </r>
      </text>
    </comment>
    <comment ref="F13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2" shapeId="0">
      <text/>
    </comment>
    <comment ref="C1395" authorId="1" shapeId="0">
      <text>
        <r>
          <rPr>
            <sz val="11"/>
            <color theme="1"/>
            <rFont val="Calibri"/>
            <family val="2"/>
            <scheme val="minor"/>
          </rPr>
          <t>Introduzca la fecha prevista de adjudicación, en formato dd-mm-aaaa</t>
        </r>
      </text>
    </comment>
    <comment ref="F1395" authorId="2" shapeId="0">
      <text/>
    </comment>
    <comment ref="F1396" authorId="1" shapeId="0">
      <text/>
    </comment>
    <comment ref="A1398" authorId="1" shapeId="0">
      <text>
        <r>
          <rPr>
            <sz val="11"/>
            <color theme="1"/>
            <rFont val="Calibri"/>
            <family val="2"/>
            <scheme val="minor"/>
          </rPr>
          <t>Introduzca un codigo UNSPSC</t>
        </r>
      </text>
    </comment>
    <comment ref="B1398" authorId="1" shapeId="0">
      <text>
        <r>
          <rPr>
            <sz val="11"/>
            <color theme="1"/>
            <rFont val="Calibri"/>
            <family val="2"/>
            <scheme val="minor"/>
          </rPr>
          <t>Descripción calculada automáticamente a partir de código del artículo</t>
        </r>
      </text>
    </comment>
    <comment ref="C1398" authorId="1" shapeId="0">
      <text>
        <r>
          <rPr>
            <sz val="11"/>
            <color theme="1"/>
            <rFont val="Calibri"/>
            <family val="2"/>
            <scheme val="minor"/>
          </rPr>
          <t>Seleccione un valor de la lista</t>
        </r>
      </text>
    </comment>
    <comment ref="D1398" authorId="1" shapeId="0">
      <text>
        <r>
          <rPr>
            <sz val="11"/>
            <color theme="1"/>
            <rFont val="Calibri"/>
            <family val="2"/>
            <scheme val="minor"/>
          </rPr>
          <t>Introduzca un número con dos decimales como máximo. Debe ser igual o mayor a la "Cantidad Real Consumida"</t>
        </r>
      </text>
    </comment>
    <comment ref="E1398" authorId="1" shapeId="0">
      <text>
        <r>
          <rPr>
            <sz val="11"/>
            <color theme="1"/>
            <rFont val="Calibri"/>
            <family val="2"/>
            <scheme val="minor"/>
          </rPr>
          <t>Introduzca un número con dos decimales como máximo</t>
        </r>
      </text>
    </comment>
    <comment ref="F1398" authorId="1" shapeId="0">
      <text>
        <r>
          <rPr>
            <sz val="11"/>
            <color theme="1"/>
            <rFont val="Calibri"/>
            <family val="2"/>
            <scheme val="minor"/>
          </rPr>
          <t>Monto calculado automáticamente por el sistema</t>
        </r>
      </text>
    </comment>
    <comment ref="A1406" authorId="1" shapeId="0">
      <text>
        <r>
          <rPr>
            <sz val="11"/>
            <color theme="1"/>
            <rFont val="Calibri"/>
            <family val="2"/>
            <scheme val="minor"/>
          </rPr>
          <t>Introducir un texto con el nombre o referencia de la contratación</t>
        </r>
      </text>
    </comment>
    <comment ref="B1406" authorId="1" shapeId="0">
      <text>
        <r>
          <rPr>
            <sz val="11"/>
            <color theme="1"/>
            <rFont val="Calibri"/>
            <family val="2"/>
            <scheme val="minor"/>
          </rPr>
          <t>Introduzca un texto con la finalidad de la contratación</t>
        </r>
      </text>
    </comment>
    <comment ref="C1406" authorId="1" shapeId="0">
      <text>
        <r>
          <rPr>
            <sz val="11"/>
            <color theme="1"/>
            <rFont val="Calibri"/>
            <family val="2"/>
            <scheme val="minor"/>
          </rPr>
          <t>Seleccionar un valor del listado</t>
        </r>
      </text>
    </comment>
    <comment ref="D1406" authorId="1" shapeId="0">
      <text>
        <r>
          <rPr>
            <sz val="11"/>
            <color theme="1"/>
            <rFont val="Calibri"/>
            <family val="2"/>
            <scheme val="minor"/>
          </rPr>
          <t>Seleccione el tipo de procedimiento</t>
        </r>
      </text>
    </comment>
    <comment ref="E1406" authorId="1" shapeId="0">
      <text>
        <r>
          <rPr>
            <sz val="11"/>
            <color theme="1"/>
            <rFont val="Calibri"/>
            <family val="2"/>
            <scheme val="minor"/>
          </rPr>
          <t>Seleccione un valor de la lista</t>
        </r>
      </text>
    </comment>
    <comment ref="F1406" authorId="1" shapeId="0">
      <text>
        <r>
          <rPr>
            <sz val="11"/>
            <color theme="1"/>
            <rFont val="Calibri"/>
            <family val="2"/>
            <scheme val="minor"/>
          </rPr>
          <t>Introduzca el código SNIP</t>
        </r>
      </text>
    </comment>
    <comment ref="C1407" authorId="1" shapeId="0">
      <text>
        <r>
          <rPr>
            <sz val="11"/>
            <color theme="1"/>
            <rFont val="Calibri"/>
            <family val="2"/>
            <scheme val="minor"/>
          </rPr>
          <t>Introduzca la fecha de inicio del proceso, en formato dd-mm-aaaa</t>
        </r>
      </text>
    </comment>
    <comment ref="F14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2" shapeId="0">
      <text/>
    </comment>
    <comment ref="C1409" authorId="1" shapeId="0">
      <text>
        <r>
          <rPr>
            <sz val="11"/>
            <color theme="1"/>
            <rFont val="Calibri"/>
            <family val="2"/>
            <scheme val="minor"/>
          </rPr>
          <t>Introduzca la fecha prevista de adjudicación, en formato dd-mm-aaaa</t>
        </r>
      </text>
    </comment>
    <comment ref="F1409" authorId="2" shapeId="0">
      <text/>
    </comment>
    <comment ref="F1410" authorId="1" shapeId="0">
      <text/>
    </comment>
    <comment ref="A1412" authorId="1" shapeId="0">
      <text>
        <r>
          <rPr>
            <sz val="11"/>
            <color theme="1"/>
            <rFont val="Calibri"/>
            <family val="2"/>
            <scheme val="minor"/>
          </rPr>
          <t>Introduzca un codigo UNSPSC</t>
        </r>
      </text>
    </comment>
    <comment ref="B1412" authorId="1" shapeId="0">
      <text>
        <r>
          <rPr>
            <sz val="11"/>
            <color theme="1"/>
            <rFont val="Calibri"/>
            <family val="2"/>
            <scheme val="minor"/>
          </rPr>
          <t>Descripción calculada automáticamente a partir de código del artículo</t>
        </r>
      </text>
    </comment>
    <comment ref="C1412" authorId="1" shapeId="0">
      <text>
        <r>
          <rPr>
            <sz val="11"/>
            <color theme="1"/>
            <rFont val="Calibri"/>
            <family val="2"/>
            <scheme val="minor"/>
          </rPr>
          <t>Seleccione un valor de la lista</t>
        </r>
      </text>
    </comment>
    <comment ref="D1412" authorId="1" shapeId="0">
      <text>
        <r>
          <rPr>
            <sz val="11"/>
            <color theme="1"/>
            <rFont val="Calibri"/>
            <family val="2"/>
            <scheme val="minor"/>
          </rPr>
          <t>Introduzca un número con dos decimales como máximo. Debe ser igual o mayor a la "Cantidad Real Consumida"</t>
        </r>
      </text>
    </comment>
    <comment ref="E1412" authorId="1" shapeId="0">
      <text>
        <r>
          <rPr>
            <sz val="11"/>
            <color theme="1"/>
            <rFont val="Calibri"/>
            <family val="2"/>
            <scheme val="minor"/>
          </rPr>
          <t>Introduzca un número con dos decimales como máximo</t>
        </r>
      </text>
    </comment>
    <comment ref="F1412" authorId="1" shapeId="0">
      <text>
        <r>
          <rPr>
            <sz val="11"/>
            <color theme="1"/>
            <rFont val="Calibri"/>
            <family val="2"/>
            <scheme val="minor"/>
          </rPr>
          <t>Monto calculado automáticamente por el sistema</t>
        </r>
      </text>
    </comment>
    <comment ref="A1424" authorId="1" shapeId="0">
      <text>
        <r>
          <rPr>
            <sz val="11"/>
            <color theme="1"/>
            <rFont val="Calibri"/>
            <family val="2"/>
            <scheme val="minor"/>
          </rPr>
          <t>Introducir un texto con el nombre o referencia de la contratación</t>
        </r>
      </text>
    </comment>
    <comment ref="B1424" authorId="1" shapeId="0">
      <text>
        <r>
          <rPr>
            <sz val="11"/>
            <color theme="1"/>
            <rFont val="Calibri"/>
            <family val="2"/>
            <scheme val="minor"/>
          </rPr>
          <t>Introduzca un texto con la finalidad de la contratación</t>
        </r>
      </text>
    </comment>
    <comment ref="C1424" authorId="1" shapeId="0">
      <text>
        <r>
          <rPr>
            <sz val="11"/>
            <color theme="1"/>
            <rFont val="Calibri"/>
            <family val="2"/>
            <scheme val="minor"/>
          </rPr>
          <t>Seleccionar un valor del listado</t>
        </r>
      </text>
    </comment>
    <comment ref="D1424" authorId="1" shapeId="0">
      <text>
        <r>
          <rPr>
            <sz val="11"/>
            <color theme="1"/>
            <rFont val="Calibri"/>
            <family val="2"/>
            <scheme val="minor"/>
          </rPr>
          <t>Seleccione el tipo de procedimiento</t>
        </r>
      </text>
    </comment>
    <comment ref="E1424" authorId="1" shapeId="0">
      <text>
        <r>
          <rPr>
            <sz val="11"/>
            <color theme="1"/>
            <rFont val="Calibri"/>
            <family val="2"/>
            <scheme val="minor"/>
          </rPr>
          <t>Seleccione un valor de la lista</t>
        </r>
      </text>
    </comment>
    <comment ref="F1424" authorId="1" shapeId="0">
      <text>
        <r>
          <rPr>
            <sz val="11"/>
            <color theme="1"/>
            <rFont val="Calibri"/>
            <family val="2"/>
            <scheme val="minor"/>
          </rPr>
          <t>Introduzca el código SNIP</t>
        </r>
      </text>
    </comment>
    <comment ref="C1425" authorId="1" shapeId="0">
      <text>
        <r>
          <rPr>
            <sz val="11"/>
            <color theme="1"/>
            <rFont val="Calibri"/>
            <family val="2"/>
            <scheme val="minor"/>
          </rPr>
          <t>Introduzca la fecha de inicio del proceso, en formato dd-mm-aaaa</t>
        </r>
      </text>
    </comment>
    <comment ref="F14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shapeId="0">
      <text/>
    </comment>
    <comment ref="C1427" authorId="1" shapeId="0">
      <text>
        <r>
          <rPr>
            <sz val="11"/>
            <color theme="1"/>
            <rFont val="Calibri"/>
            <family val="2"/>
            <scheme val="minor"/>
          </rPr>
          <t>Introduzca la fecha prevista de adjudicación, en formato dd-mm-aaaa</t>
        </r>
      </text>
    </comment>
    <comment ref="F1427" authorId="2" shapeId="0">
      <text/>
    </comment>
    <comment ref="F1428" authorId="1" shapeId="0">
      <text/>
    </comment>
    <comment ref="A1430" authorId="1" shapeId="0">
      <text>
        <r>
          <rPr>
            <sz val="11"/>
            <color theme="1"/>
            <rFont val="Calibri"/>
            <family val="2"/>
            <scheme val="minor"/>
          </rPr>
          <t>Introduzca un codigo UNSPSC</t>
        </r>
      </text>
    </comment>
    <comment ref="B1430" authorId="1" shapeId="0">
      <text>
        <r>
          <rPr>
            <sz val="11"/>
            <color theme="1"/>
            <rFont val="Calibri"/>
            <family val="2"/>
            <scheme val="minor"/>
          </rPr>
          <t>Descripción calculada automáticamente a partir de código del artículo</t>
        </r>
      </text>
    </comment>
    <comment ref="C1430" authorId="1" shapeId="0">
      <text>
        <r>
          <rPr>
            <sz val="11"/>
            <color theme="1"/>
            <rFont val="Calibri"/>
            <family val="2"/>
            <scheme val="minor"/>
          </rPr>
          <t>Seleccione un valor de la lista</t>
        </r>
      </text>
    </comment>
    <comment ref="D1430" authorId="1" shapeId="0">
      <text>
        <r>
          <rPr>
            <sz val="11"/>
            <color theme="1"/>
            <rFont val="Calibri"/>
            <family val="2"/>
            <scheme val="minor"/>
          </rPr>
          <t>Introduzca un número con dos decimales como máximo. Debe ser igual o mayor a la "Cantidad Real Consumida"</t>
        </r>
      </text>
    </comment>
    <comment ref="E1430" authorId="1" shapeId="0">
      <text>
        <r>
          <rPr>
            <sz val="11"/>
            <color theme="1"/>
            <rFont val="Calibri"/>
            <family val="2"/>
            <scheme val="minor"/>
          </rPr>
          <t>Introduzca un número con dos decimales como máximo</t>
        </r>
      </text>
    </comment>
    <comment ref="F1430" authorId="1" shapeId="0">
      <text>
        <r>
          <rPr>
            <sz val="11"/>
            <color theme="1"/>
            <rFont val="Calibri"/>
            <family val="2"/>
            <scheme val="minor"/>
          </rPr>
          <t>Monto calculado automáticamente por el sistema</t>
        </r>
      </text>
    </comment>
    <comment ref="A1442" authorId="1" shapeId="0">
      <text>
        <r>
          <rPr>
            <sz val="11"/>
            <color theme="1"/>
            <rFont val="Calibri"/>
            <family val="2"/>
            <scheme val="minor"/>
          </rPr>
          <t>Introducir un texto con el nombre o referencia de la contratación</t>
        </r>
      </text>
    </comment>
    <comment ref="B1442" authorId="1" shapeId="0">
      <text>
        <r>
          <rPr>
            <sz val="11"/>
            <color theme="1"/>
            <rFont val="Calibri"/>
            <family val="2"/>
            <scheme val="minor"/>
          </rPr>
          <t>Introduzca un texto con la finalidad de la contratación</t>
        </r>
      </text>
    </comment>
    <comment ref="C1442" authorId="1" shapeId="0">
      <text>
        <r>
          <rPr>
            <sz val="11"/>
            <color theme="1"/>
            <rFont val="Calibri"/>
            <family val="2"/>
            <scheme val="minor"/>
          </rPr>
          <t>Seleccionar un valor del listado</t>
        </r>
      </text>
    </comment>
    <comment ref="D1442" authorId="1" shapeId="0">
      <text>
        <r>
          <rPr>
            <sz val="11"/>
            <color theme="1"/>
            <rFont val="Calibri"/>
            <family val="2"/>
            <scheme val="minor"/>
          </rPr>
          <t>Seleccione el tipo de procedimiento</t>
        </r>
      </text>
    </comment>
    <comment ref="E1442" authorId="1" shapeId="0">
      <text>
        <r>
          <rPr>
            <sz val="11"/>
            <color theme="1"/>
            <rFont val="Calibri"/>
            <family val="2"/>
            <scheme val="minor"/>
          </rPr>
          <t>Seleccione un valor de la lista</t>
        </r>
      </text>
    </comment>
    <comment ref="F1442" authorId="1" shapeId="0">
      <text>
        <r>
          <rPr>
            <sz val="11"/>
            <color theme="1"/>
            <rFont val="Calibri"/>
            <family val="2"/>
            <scheme val="minor"/>
          </rPr>
          <t>Introduzca el código SNIP</t>
        </r>
      </text>
    </comment>
    <comment ref="C1443" authorId="1" shapeId="0">
      <text>
        <r>
          <rPr>
            <sz val="11"/>
            <color theme="1"/>
            <rFont val="Calibri"/>
            <family val="2"/>
            <scheme val="minor"/>
          </rPr>
          <t>Introduzca la fecha de inicio del proceso, en formato dd-mm-aaaa</t>
        </r>
      </text>
    </comment>
    <comment ref="F14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2" shapeId="0">
      <text/>
    </comment>
    <comment ref="C1445" authorId="1" shapeId="0">
      <text>
        <r>
          <rPr>
            <sz val="11"/>
            <color theme="1"/>
            <rFont val="Calibri"/>
            <family val="2"/>
            <scheme val="minor"/>
          </rPr>
          <t>Introduzca la fecha prevista de adjudicación, en formato dd-mm-aaaa</t>
        </r>
      </text>
    </comment>
    <comment ref="F1445" authorId="2" shapeId="0">
      <text/>
    </comment>
    <comment ref="F1446" authorId="1" shapeId="0">
      <text/>
    </comment>
    <comment ref="A1448" authorId="1" shapeId="0">
      <text>
        <r>
          <rPr>
            <sz val="11"/>
            <color theme="1"/>
            <rFont val="Calibri"/>
            <family val="2"/>
            <scheme val="minor"/>
          </rPr>
          <t>Introduzca un codigo UNSPSC</t>
        </r>
      </text>
    </comment>
    <comment ref="B1448" authorId="1" shapeId="0">
      <text>
        <r>
          <rPr>
            <sz val="11"/>
            <color theme="1"/>
            <rFont val="Calibri"/>
            <family val="2"/>
            <scheme val="minor"/>
          </rPr>
          <t>Descripción calculada automáticamente a partir de código del artículo</t>
        </r>
      </text>
    </comment>
    <comment ref="C1448" authorId="1" shapeId="0">
      <text>
        <r>
          <rPr>
            <sz val="11"/>
            <color theme="1"/>
            <rFont val="Calibri"/>
            <family val="2"/>
            <scheme val="minor"/>
          </rPr>
          <t>Seleccione un valor de la lista</t>
        </r>
      </text>
    </comment>
    <comment ref="D1448" authorId="1" shapeId="0">
      <text>
        <r>
          <rPr>
            <sz val="11"/>
            <color theme="1"/>
            <rFont val="Calibri"/>
            <family val="2"/>
            <scheme val="minor"/>
          </rPr>
          <t>Introduzca un número con dos decimales como máximo. Debe ser igual o mayor a la "Cantidad Real Consumida"</t>
        </r>
      </text>
    </comment>
    <comment ref="E1448" authorId="1" shapeId="0">
      <text>
        <r>
          <rPr>
            <sz val="11"/>
            <color theme="1"/>
            <rFont val="Calibri"/>
            <family val="2"/>
            <scheme val="minor"/>
          </rPr>
          <t>Introduzca un número con dos decimales como máximo</t>
        </r>
      </text>
    </comment>
    <comment ref="F1448" authorId="1" shapeId="0">
      <text>
        <r>
          <rPr>
            <sz val="11"/>
            <color theme="1"/>
            <rFont val="Calibri"/>
            <family val="2"/>
            <scheme val="minor"/>
          </rPr>
          <t>Monto calculado automáticamente por el sistema</t>
        </r>
      </text>
    </comment>
    <comment ref="A1454" authorId="1" shapeId="0">
      <text>
        <r>
          <rPr>
            <sz val="11"/>
            <color theme="1"/>
            <rFont val="Calibri"/>
            <family val="2"/>
            <scheme val="minor"/>
          </rPr>
          <t>Introducir un texto con el nombre o referencia de la contratación</t>
        </r>
      </text>
    </comment>
    <comment ref="B1454" authorId="1" shapeId="0">
      <text>
        <r>
          <rPr>
            <sz val="11"/>
            <color theme="1"/>
            <rFont val="Calibri"/>
            <family val="2"/>
            <scheme val="minor"/>
          </rPr>
          <t>Introduzca un texto con la finalidad de la contratación</t>
        </r>
      </text>
    </comment>
    <comment ref="C1454" authorId="1" shapeId="0">
      <text>
        <r>
          <rPr>
            <sz val="11"/>
            <color theme="1"/>
            <rFont val="Calibri"/>
            <family val="2"/>
            <scheme val="minor"/>
          </rPr>
          <t>Seleccionar un valor del listado</t>
        </r>
      </text>
    </comment>
    <comment ref="D1454" authorId="1" shapeId="0">
      <text>
        <r>
          <rPr>
            <sz val="11"/>
            <color theme="1"/>
            <rFont val="Calibri"/>
            <family val="2"/>
            <scheme val="minor"/>
          </rPr>
          <t>Seleccione el tipo de procedimiento</t>
        </r>
      </text>
    </comment>
    <comment ref="E1454" authorId="1" shapeId="0">
      <text>
        <r>
          <rPr>
            <sz val="11"/>
            <color theme="1"/>
            <rFont val="Calibri"/>
            <family val="2"/>
            <scheme val="minor"/>
          </rPr>
          <t>Seleccione un valor de la lista</t>
        </r>
      </text>
    </comment>
    <comment ref="F1454" authorId="1" shapeId="0">
      <text>
        <r>
          <rPr>
            <sz val="11"/>
            <color theme="1"/>
            <rFont val="Calibri"/>
            <family val="2"/>
            <scheme val="minor"/>
          </rPr>
          <t>Introduzca el código SNIP</t>
        </r>
      </text>
    </comment>
    <comment ref="C1455" authorId="1" shapeId="0">
      <text>
        <r>
          <rPr>
            <sz val="11"/>
            <color theme="1"/>
            <rFont val="Calibri"/>
            <family val="2"/>
            <scheme val="minor"/>
          </rPr>
          <t>Introduzca la fecha de inicio del proceso, en formato dd-mm-aaaa</t>
        </r>
      </text>
    </comment>
    <comment ref="F14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2" shapeId="0">
      <text/>
    </comment>
    <comment ref="C1457" authorId="1" shapeId="0">
      <text>
        <r>
          <rPr>
            <sz val="11"/>
            <color theme="1"/>
            <rFont val="Calibri"/>
            <family val="2"/>
            <scheme val="minor"/>
          </rPr>
          <t>Introduzca la fecha prevista de adjudicación, en formato dd-mm-aaaa</t>
        </r>
      </text>
    </comment>
    <comment ref="F1457" authorId="2" shapeId="0">
      <text/>
    </comment>
    <comment ref="F1458" authorId="1" shapeId="0">
      <text/>
    </comment>
    <comment ref="A1460" authorId="1" shapeId="0">
      <text>
        <r>
          <rPr>
            <sz val="11"/>
            <color theme="1"/>
            <rFont val="Calibri"/>
            <family val="2"/>
            <scheme val="minor"/>
          </rPr>
          <t>Introduzca un codigo UNSPSC</t>
        </r>
      </text>
    </comment>
    <comment ref="B1460" authorId="1" shapeId="0">
      <text>
        <r>
          <rPr>
            <sz val="11"/>
            <color theme="1"/>
            <rFont val="Calibri"/>
            <family val="2"/>
            <scheme val="minor"/>
          </rPr>
          <t>Descripción calculada automáticamente a partir de código del artículo</t>
        </r>
      </text>
    </comment>
    <comment ref="C1460" authorId="1" shapeId="0">
      <text>
        <r>
          <rPr>
            <sz val="11"/>
            <color theme="1"/>
            <rFont val="Calibri"/>
            <family val="2"/>
            <scheme val="minor"/>
          </rPr>
          <t>Seleccione un valor de la lista</t>
        </r>
      </text>
    </comment>
    <comment ref="D1460" authorId="1" shapeId="0">
      <text>
        <r>
          <rPr>
            <sz val="11"/>
            <color theme="1"/>
            <rFont val="Calibri"/>
            <family val="2"/>
            <scheme val="minor"/>
          </rPr>
          <t>Introduzca un número con dos decimales como máximo. Debe ser igual o mayor a la "Cantidad Real Consumida"</t>
        </r>
      </text>
    </comment>
    <comment ref="E1460" authorId="1" shapeId="0">
      <text>
        <r>
          <rPr>
            <sz val="11"/>
            <color theme="1"/>
            <rFont val="Calibri"/>
            <family val="2"/>
            <scheme val="minor"/>
          </rPr>
          <t>Introduzca un número con dos decimales como máximo</t>
        </r>
      </text>
    </comment>
    <comment ref="F1460"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text/>
    </comment>
    <comment ref="C1477" authorId="1" shapeId="0">
      <text>
        <r>
          <rPr>
            <sz val="11"/>
            <color theme="1"/>
            <rFont val="Calibri"/>
            <family val="2"/>
            <scheme val="minor"/>
          </rPr>
          <t>Introduzca la fecha prevista de adjudicación, en formato dd-mm-aaaa</t>
        </r>
      </text>
    </comment>
    <comment ref="F1477" authorId="2"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93" authorId="1" shapeId="0">
      <text>
        <r>
          <rPr>
            <sz val="11"/>
            <color theme="1"/>
            <rFont val="Calibri"/>
            <family val="2"/>
            <scheme val="minor"/>
          </rPr>
          <t>Introducir un texto con el nombre o referencia de la contratación</t>
        </r>
      </text>
    </comment>
    <comment ref="B1493" authorId="1" shapeId="0">
      <text>
        <r>
          <rPr>
            <sz val="11"/>
            <color theme="1"/>
            <rFont val="Calibri"/>
            <family val="2"/>
            <scheme val="minor"/>
          </rPr>
          <t>Introduzca un texto con la finalidad de la contratación</t>
        </r>
      </text>
    </comment>
    <comment ref="C1493" authorId="1" shapeId="0">
      <text>
        <r>
          <rPr>
            <sz val="11"/>
            <color theme="1"/>
            <rFont val="Calibri"/>
            <family val="2"/>
            <scheme val="minor"/>
          </rPr>
          <t>Seleccionar un valor del listado</t>
        </r>
      </text>
    </comment>
    <comment ref="D1493" authorId="1" shapeId="0">
      <text>
        <r>
          <rPr>
            <sz val="11"/>
            <color theme="1"/>
            <rFont val="Calibri"/>
            <family val="2"/>
            <scheme val="minor"/>
          </rPr>
          <t>Seleccione el tipo de procedimiento</t>
        </r>
      </text>
    </comment>
    <comment ref="E1493" authorId="1" shapeId="0">
      <text>
        <r>
          <rPr>
            <sz val="11"/>
            <color theme="1"/>
            <rFont val="Calibri"/>
            <family val="2"/>
            <scheme val="minor"/>
          </rPr>
          <t>Seleccione un valor de la lista</t>
        </r>
      </text>
    </comment>
    <comment ref="F1493" authorId="1" shapeId="0">
      <text>
        <r>
          <rPr>
            <sz val="11"/>
            <color theme="1"/>
            <rFont val="Calibri"/>
            <family val="2"/>
            <scheme val="minor"/>
          </rPr>
          <t>Introduzca el código SNIP</t>
        </r>
      </text>
    </comment>
    <comment ref="C1494" authorId="1" shapeId="0">
      <text>
        <r>
          <rPr>
            <sz val="11"/>
            <color theme="1"/>
            <rFont val="Calibri"/>
            <family val="2"/>
            <scheme val="minor"/>
          </rPr>
          <t>Introduzca la fecha de inicio del proceso, en formato dd-mm-aaaa</t>
        </r>
      </text>
    </comment>
    <comment ref="F14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text/>
    </comment>
    <comment ref="C1496" authorId="1" shapeId="0">
      <text>
        <r>
          <rPr>
            <sz val="11"/>
            <color theme="1"/>
            <rFont val="Calibri"/>
            <family val="2"/>
            <scheme val="minor"/>
          </rPr>
          <t>Introduzca la fecha prevista de adjudicación, en formato dd-mm-aaaa</t>
        </r>
      </text>
    </comment>
    <comment ref="F1496" authorId="2" shapeId="0">
      <text/>
    </comment>
    <comment ref="F1497" authorId="1" shapeId="0">
      <text/>
    </comment>
    <comment ref="A1499" authorId="1" shapeId="0">
      <text>
        <r>
          <rPr>
            <sz val="11"/>
            <color theme="1"/>
            <rFont val="Calibri"/>
            <family val="2"/>
            <scheme val="minor"/>
          </rPr>
          <t>Introduzca un codigo UNSPSC</t>
        </r>
      </text>
    </comment>
    <comment ref="B1499" authorId="1" shapeId="0">
      <text>
        <r>
          <rPr>
            <sz val="11"/>
            <color theme="1"/>
            <rFont val="Calibri"/>
            <family val="2"/>
            <scheme val="minor"/>
          </rPr>
          <t>Descripción calculada automáticamente a partir de código del artículo</t>
        </r>
      </text>
    </comment>
    <comment ref="C1499" authorId="1" shapeId="0">
      <text>
        <r>
          <rPr>
            <sz val="11"/>
            <color theme="1"/>
            <rFont val="Calibri"/>
            <family val="2"/>
            <scheme val="minor"/>
          </rPr>
          <t>Seleccione un valor de la lista</t>
        </r>
      </text>
    </comment>
    <comment ref="D1499" authorId="1" shapeId="0">
      <text>
        <r>
          <rPr>
            <sz val="11"/>
            <color theme="1"/>
            <rFont val="Calibri"/>
            <family val="2"/>
            <scheme val="minor"/>
          </rPr>
          <t>Introduzca un número con dos decimales como máximo. Debe ser igual o mayor a la "Cantidad Real Consumida"</t>
        </r>
      </text>
    </comment>
    <comment ref="E1499" authorId="1" shapeId="0">
      <text>
        <r>
          <rPr>
            <sz val="11"/>
            <color theme="1"/>
            <rFont val="Calibri"/>
            <family val="2"/>
            <scheme val="minor"/>
          </rPr>
          <t>Introduzca un número con dos decimales como máximo</t>
        </r>
      </text>
    </comment>
    <comment ref="F1499" authorId="1" shapeId="0">
      <text>
        <r>
          <rPr>
            <sz val="11"/>
            <color theme="1"/>
            <rFont val="Calibri"/>
            <family val="2"/>
            <scheme val="minor"/>
          </rPr>
          <t>Monto calculado automáticamente por el sistema</t>
        </r>
      </text>
    </comment>
    <comment ref="A1508" authorId="1" shapeId="0">
      <text>
        <r>
          <rPr>
            <sz val="11"/>
            <color theme="1"/>
            <rFont val="Calibri"/>
            <family val="2"/>
            <scheme val="minor"/>
          </rPr>
          <t>Introducir un texto con el nombre o referencia de la contratación</t>
        </r>
      </text>
    </comment>
    <comment ref="B1508" authorId="1" shapeId="0">
      <text>
        <r>
          <rPr>
            <sz val="11"/>
            <color theme="1"/>
            <rFont val="Calibri"/>
            <family val="2"/>
            <scheme val="minor"/>
          </rPr>
          <t>Introduzca un texto con la finalidad de la contratación</t>
        </r>
      </text>
    </comment>
    <comment ref="C1508" authorId="1" shapeId="0">
      <text>
        <r>
          <rPr>
            <sz val="11"/>
            <color theme="1"/>
            <rFont val="Calibri"/>
            <family val="2"/>
            <scheme val="minor"/>
          </rPr>
          <t>Seleccionar un valor del listado</t>
        </r>
      </text>
    </comment>
    <comment ref="D1508" authorId="1" shapeId="0">
      <text>
        <r>
          <rPr>
            <sz val="11"/>
            <color theme="1"/>
            <rFont val="Calibri"/>
            <family val="2"/>
            <scheme val="minor"/>
          </rPr>
          <t>Seleccione el tipo de procedimiento</t>
        </r>
      </text>
    </comment>
    <comment ref="E1508" authorId="1" shapeId="0">
      <text>
        <r>
          <rPr>
            <sz val="11"/>
            <color theme="1"/>
            <rFont val="Calibri"/>
            <family val="2"/>
            <scheme val="minor"/>
          </rPr>
          <t>Seleccione un valor de la lista</t>
        </r>
      </text>
    </comment>
    <comment ref="F1508" authorId="1" shapeId="0">
      <text>
        <r>
          <rPr>
            <sz val="11"/>
            <color theme="1"/>
            <rFont val="Calibri"/>
            <family val="2"/>
            <scheme val="minor"/>
          </rPr>
          <t>Introduzca el código SNIP</t>
        </r>
      </text>
    </comment>
    <comment ref="C1509" authorId="1" shapeId="0">
      <text>
        <r>
          <rPr>
            <sz val="11"/>
            <color theme="1"/>
            <rFont val="Calibri"/>
            <family val="2"/>
            <scheme val="minor"/>
          </rPr>
          <t>Introduzca la fecha de inicio del proceso, en formato dd-mm-aaaa</t>
        </r>
      </text>
    </comment>
    <comment ref="F15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2" shapeId="0">
      <text/>
    </comment>
    <comment ref="C1511" authorId="1" shapeId="0">
      <text>
        <r>
          <rPr>
            <sz val="11"/>
            <color theme="1"/>
            <rFont val="Calibri"/>
            <family val="2"/>
            <scheme val="minor"/>
          </rPr>
          <t>Introduzca la fecha prevista de adjudicación, en formato dd-mm-aaaa</t>
        </r>
      </text>
    </comment>
    <comment ref="F1511" authorId="2" shapeId="0">
      <text/>
    </comment>
    <comment ref="F1512" authorId="1" shapeId="0">
      <text/>
    </comment>
    <comment ref="A1514" authorId="1" shapeId="0">
      <text>
        <r>
          <rPr>
            <sz val="11"/>
            <color theme="1"/>
            <rFont val="Calibri"/>
            <family val="2"/>
            <scheme val="minor"/>
          </rPr>
          <t>Introduzca un codigo UNSPSC</t>
        </r>
      </text>
    </comment>
    <comment ref="B1514" authorId="1" shapeId="0">
      <text>
        <r>
          <rPr>
            <sz val="11"/>
            <color theme="1"/>
            <rFont val="Calibri"/>
            <family val="2"/>
            <scheme val="minor"/>
          </rPr>
          <t>Descripción calculada automáticamente a partir de código del artículo</t>
        </r>
      </text>
    </comment>
    <comment ref="C1514" authorId="1" shapeId="0">
      <text>
        <r>
          <rPr>
            <sz val="11"/>
            <color theme="1"/>
            <rFont val="Calibri"/>
            <family val="2"/>
            <scheme val="minor"/>
          </rPr>
          <t>Seleccione un valor de la lista</t>
        </r>
      </text>
    </comment>
    <comment ref="D1514" authorId="1" shapeId="0">
      <text>
        <r>
          <rPr>
            <sz val="11"/>
            <color theme="1"/>
            <rFont val="Calibri"/>
            <family val="2"/>
            <scheme val="minor"/>
          </rPr>
          <t>Introduzca un número con dos decimales como máximo. Debe ser igual o mayor a la "Cantidad Real Consumida"</t>
        </r>
      </text>
    </comment>
    <comment ref="E1514" authorId="1" shapeId="0">
      <text>
        <r>
          <rPr>
            <sz val="11"/>
            <color theme="1"/>
            <rFont val="Calibri"/>
            <family val="2"/>
            <scheme val="minor"/>
          </rPr>
          <t>Introduzca un número con dos decimales como máximo</t>
        </r>
      </text>
    </comment>
    <comment ref="F1514" authorId="1" shapeId="0">
      <text>
        <r>
          <rPr>
            <sz val="11"/>
            <color theme="1"/>
            <rFont val="Calibri"/>
            <family val="2"/>
            <scheme val="minor"/>
          </rPr>
          <t>Monto calculado automáticamente por el sistema</t>
        </r>
      </text>
    </comment>
    <comment ref="A1534" authorId="1" shapeId="0">
      <text>
        <r>
          <rPr>
            <sz val="11"/>
            <color theme="1"/>
            <rFont val="Calibri"/>
            <family val="2"/>
            <scheme val="minor"/>
          </rPr>
          <t>Introducir un texto con el nombre o referencia de la contratación</t>
        </r>
      </text>
    </comment>
    <comment ref="B1534" authorId="1" shapeId="0">
      <text>
        <r>
          <rPr>
            <sz val="11"/>
            <color theme="1"/>
            <rFont val="Calibri"/>
            <family val="2"/>
            <scheme val="minor"/>
          </rPr>
          <t>Introduzca un texto con la finalidad de la contratación</t>
        </r>
      </text>
    </comment>
    <comment ref="C1534" authorId="1" shapeId="0">
      <text>
        <r>
          <rPr>
            <sz val="11"/>
            <color theme="1"/>
            <rFont val="Calibri"/>
            <family val="2"/>
            <scheme val="minor"/>
          </rPr>
          <t>Seleccionar un valor del listado</t>
        </r>
      </text>
    </comment>
    <comment ref="D1534" authorId="1" shapeId="0">
      <text>
        <r>
          <rPr>
            <sz val="11"/>
            <color theme="1"/>
            <rFont val="Calibri"/>
            <family val="2"/>
            <scheme val="minor"/>
          </rPr>
          <t>Seleccione el tipo de procedimiento</t>
        </r>
      </text>
    </comment>
    <comment ref="E1534" authorId="1" shapeId="0">
      <text>
        <r>
          <rPr>
            <sz val="11"/>
            <color theme="1"/>
            <rFont val="Calibri"/>
            <family val="2"/>
            <scheme val="minor"/>
          </rPr>
          <t>Seleccione un valor de la lista</t>
        </r>
      </text>
    </comment>
    <comment ref="F1534" authorId="1" shapeId="0">
      <text>
        <r>
          <rPr>
            <sz val="11"/>
            <color theme="1"/>
            <rFont val="Calibri"/>
            <family val="2"/>
            <scheme val="minor"/>
          </rPr>
          <t>Introduzca el código SNIP</t>
        </r>
      </text>
    </comment>
    <comment ref="C1535" authorId="1" shapeId="0">
      <text>
        <r>
          <rPr>
            <sz val="11"/>
            <color theme="1"/>
            <rFont val="Calibri"/>
            <family val="2"/>
            <scheme val="minor"/>
          </rPr>
          <t>Introduzca la fecha de inicio del proceso, en formato dd-mm-aaaa</t>
        </r>
      </text>
    </comment>
    <comment ref="F15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2" shapeId="0">
      <text/>
    </comment>
    <comment ref="C1537" authorId="1" shapeId="0">
      <text>
        <r>
          <rPr>
            <sz val="11"/>
            <color theme="1"/>
            <rFont val="Calibri"/>
            <family val="2"/>
            <scheme val="minor"/>
          </rPr>
          <t>Introduzca la fecha prevista de adjudicación, en formato dd-mm-aaaa</t>
        </r>
      </text>
    </comment>
    <comment ref="F1537" authorId="2" shapeId="0">
      <text/>
    </comment>
    <comment ref="F1538" authorId="1" shapeId="0">
      <text/>
    </comment>
    <comment ref="A1540" authorId="1" shapeId="0">
      <text>
        <r>
          <rPr>
            <sz val="11"/>
            <color theme="1"/>
            <rFont val="Calibri"/>
            <family val="2"/>
            <scheme val="minor"/>
          </rPr>
          <t>Introduzca un codigo UNSPSC</t>
        </r>
      </text>
    </comment>
    <comment ref="B1540" authorId="1" shapeId="0">
      <text>
        <r>
          <rPr>
            <sz val="11"/>
            <color theme="1"/>
            <rFont val="Calibri"/>
            <family val="2"/>
            <scheme val="minor"/>
          </rPr>
          <t>Descripción calculada automáticamente a partir de código del artículo</t>
        </r>
      </text>
    </comment>
    <comment ref="C1540" authorId="1" shapeId="0">
      <text>
        <r>
          <rPr>
            <sz val="11"/>
            <color theme="1"/>
            <rFont val="Calibri"/>
            <family val="2"/>
            <scheme val="minor"/>
          </rPr>
          <t>Seleccione un valor de la lista</t>
        </r>
      </text>
    </comment>
    <comment ref="D1540" authorId="1" shapeId="0">
      <text>
        <r>
          <rPr>
            <sz val="11"/>
            <color theme="1"/>
            <rFont val="Calibri"/>
            <family val="2"/>
            <scheme val="minor"/>
          </rPr>
          <t>Introduzca un número con dos decimales como máximo. Debe ser igual o mayor a la "Cantidad Real Consumida"</t>
        </r>
      </text>
    </comment>
    <comment ref="E1540" authorId="1" shapeId="0">
      <text>
        <r>
          <rPr>
            <sz val="11"/>
            <color theme="1"/>
            <rFont val="Calibri"/>
            <family val="2"/>
            <scheme val="minor"/>
          </rPr>
          <t>Introduzca un número con dos decimales como máximo</t>
        </r>
      </text>
    </comment>
    <comment ref="F1540" authorId="1" shapeId="0">
      <text>
        <r>
          <rPr>
            <sz val="11"/>
            <color theme="1"/>
            <rFont val="Calibri"/>
            <family val="2"/>
            <scheme val="minor"/>
          </rPr>
          <t>Monto calculado automáticamente por el sistema</t>
        </r>
      </text>
    </comment>
    <comment ref="B1553" authorId="1" shapeId="0">
      <text>
        <r>
          <rPr>
            <sz val="11"/>
            <color theme="1"/>
            <rFont val="Calibri"/>
            <family val="2"/>
            <scheme val="minor"/>
          </rPr>
          <t>Introduzca un texto con la finalidad de la contratación</t>
        </r>
      </text>
    </comment>
    <comment ref="C1553" authorId="1" shapeId="0">
      <text>
        <r>
          <rPr>
            <sz val="11"/>
            <color theme="1"/>
            <rFont val="Calibri"/>
            <family val="2"/>
            <scheme val="minor"/>
          </rPr>
          <t>Seleccionar un valor del listado</t>
        </r>
      </text>
    </comment>
    <comment ref="D1553" authorId="1" shapeId="0">
      <text>
        <r>
          <rPr>
            <sz val="11"/>
            <color theme="1"/>
            <rFont val="Calibri"/>
            <family val="2"/>
            <scheme val="minor"/>
          </rPr>
          <t>Seleccione el tipo de procedimiento</t>
        </r>
      </text>
    </comment>
    <comment ref="E1553" authorId="1" shapeId="0">
      <text>
        <r>
          <rPr>
            <sz val="11"/>
            <color theme="1"/>
            <rFont val="Calibri"/>
            <family val="2"/>
            <scheme val="minor"/>
          </rPr>
          <t>Seleccione un valor de la lista</t>
        </r>
      </text>
    </comment>
    <comment ref="F1553" authorId="1" shapeId="0">
      <text>
        <r>
          <rPr>
            <sz val="11"/>
            <color theme="1"/>
            <rFont val="Calibri"/>
            <family val="2"/>
            <scheme val="minor"/>
          </rPr>
          <t>Introduzca el código SNIP</t>
        </r>
      </text>
    </comment>
    <comment ref="C1554" authorId="1" shapeId="0">
      <text>
        <r>
          <rPr>
            <sz val="11"/>
            <color theme="1"/>
            <rFont val="Calibri"/>
            <family val="2"/>
            <scheme val="minor"/>
          </rPr>
          <t>Introduzca la fecha de inicio del proceso, en formato dd-mm-aaaa</t>
        </r>
      </text>
    </comment>
    <comment ref="F15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text/>
    </comment>
    <comment ref="C1556" authorId="1" shapeId="0">
      <text>
        <r>
          <rPr>
            <sz val="11"/>
            <color theme="1"/>
            <rFont val="Calibri"/>
            <family val="2"/>
            <scheme val="minor"/>
          </rPr>
          <t>Introduzca la fecha prevista de adjudicación, en formato dd-mm-aaaa</t>
        </r>
      </text>
    </comment>
    <comment ref="F1556" authorId="2" shapeId="0">
      <text/>
    </comment>
    <comment ref="F1557" authorId="1" shapeId="0">
      <text/>
    </comment>
    <comment ref="A1559" authorId="1" shapeId="0">
      <text>
        <r>
          <rPr>
            <sz val="11"/>
            <color theme="1"/>
            <rFont val="Calibri"/>
            <family val="2"/>
            <scheme val="minor"/>
          </rPr>
          <t>Introduzca un codigo UNSPSC</t>
        </r>
      </text>
    </comment>
    <comment ref="B1559" authorId="1" shapeId="0">
      <text>
        <r>
          <rPr>
            <sz val="11"/>
            <color theme="1"/>
            <rFont val="Calibri"/>
            <family val="2"/>
            <scheme val="minor"/>
          </rPr>
          <t>Descripción calculada automáticamente a partir de código del artículo</t>
        </r>
      </text>
    </comment>
    <comment ref="C1559" authorId="1" shapeId="0">
      <text>
        <r>
          <rPr>
            <sz val="11"/>
            <color theme="1"/>
            <rFont val="Calibri"/>
            <family val="2"/>
            <scheme val="minor"/>
          </rPr>
          <t>Seleccione un valor de la lista</t>
        </r>
      </text>
    </comment>
    <comment ref="D1559" authorId="1" shapeId="0">
      <text>
        <r>
          <rPr>
            <sz val="11"/>
            <color theme="1"/>
            <rFont val="Calibri"/>
            <family val="2"/>
            <scheme val="minor"/>
          </rPr>
          <t>Introduzca un número con dos decimales como máximo. Debe ser igual o mayor a la "Cantidad Real Consumida"</t>
        </r>
      </text>
    </comment>
    <comment ref="E1559" authorId="1" shapeId="0">
      <text>
        <r>
          <rPr>
            <sz val="11"/>
            <color theme="1"/>
            <rFont val="Calibri"/>
            <family val="2"/>
            <scheme val="minor"/>
          </rPr>
          <t>Introduzca un número con dos decimales como máximo</t>
        </r>
      </text>
    </comment>
    <comment ref="F1559" authorId="1" shapeId="0">
      <text>
        <r>
          <rPr>
            <sz val="11"/>
            <color theme="1"/>
            <rFont val="Calibri"/>
            <family val="2"/>
            <scheme val="minor"/>
          </rPr>
          <t>Monto calculado automáticamente por el sistema</t>
        </r>
      </text>
    </comment>
    <comment ref="A1564" authorId="2" shapeId="0">
      <text>
        <r>
          <rPr>
            <sz val="11"/>
            <color theme="1"/>
            <rFont val="Calibri"/>
            <family val="2"/>
            <scheme val="minor"/>
          </rPr>
          <t>Introducir un texto con el nombre o referencia de la contratación</t>
        </r>
      </text>
    </comment>
    <comment ref="B1564" authorId="2" shapeId="0">
      <text>
        <r>
          <rPr>
            <sz val="11"/>
            <color theme="1"/>
            <rFont val="Calibri"/>
            <family val="2"/>
            <scheme val="minor"/>
          </rPr>
          <t>Introduzca un texto con la finalidad de la contratación</t>
        </r>
      </text>
    </comment>
    <comment ref="C1564" authorId="2" shapeId="0">
      <text>
        <r>
          <rPr>
            <sz val="11"/>
            <color theme="1"/>
            <rFont val="Calibri"/>
            <family val="2"/>
            <scheme val="minor"/>
          </rPr>
          <t>Seleccionar un valor del listado</t>
        </r>
      </text>
    </comment>
    <comment ref="D1564" authorId="1" shapeId="0">
      <text>
        <r>
          <rPr>
            <sz val="11"/>
            <color theme="1"/>
            <rFont val="Calibri"/>
            <family val="2"/>
            <scheme val="minor"/>
          </rPr>
          <t>Seleccione el tipo de procedimiento</t>
        </r>
      </text>
    </comment>
    <comment ref="E1564" authorId="1" shapeId="0">
      <text>
        <r>
          <rPr>
            <sz val="11"/>
            <color theme="1"/>
            <rFont val="Calibri"/>
            <family val="2"/>
            <scheme val="minor"/>
          </rPr>
          <t>Seleccione un valor de la lista</t>
        </r>
      </text>
    </comment>
    <comment ref="F1564" authorId="1" shapeId="0">
      <text>
        <r>
          <rPr>
            <sz val="11"/>
            <color theme="1"/>
            <rFont val="Calibri"/>
            <family val="2"/>
            <scheme val="minor"/>
          </rPr>
          <t>Introduzca el código SNIP</t>
        </r>
      </text>
    </comment>
    <comment ref="C1565" authorId="1" shapeId="0">
      <text>
        <r>
          <rPr>
            <sz val="11"/>
            <color theme="1"/>
            <rFont val="Calibri"/>
            <family val="2"/>
            <scheme val="minor"/>
          </rPr>
          <t>Introduzca la fecha de inicio del proceso, en formato dd-mm-aaaa</t>
        </r>
      </text>
    </comment>
    <comment ref="F15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shapeId="0">
      <text/>
    </comment>
    <comment ref="C1567" authorId="1" shapeId="0">
      <text>
        <r>
          <rPr>
            <sz val="11"/>
            <color theme="1"/>
            <rFont val="Calibri"/>
            <family val="2"/>
            <scheme val="minor"/>
          </rPr>
          <t>Introduzca la fecha prevista de adjudicación, en formato dd-mm-aaaa</t>
        </r>
      </text>
    </comment>
    <comment ref="F1567" authorId="2" shapeId="0">
      <text/>
    </comment>
    <comment ref="F1568" authorId="1" shapeId="0">
      <text/>
    </comment>
    <comment ref="A1570" authorId="1" shapeId="0">
      <text>
        <r>
          <rPr>
            <sz val="11"/>
            <color theme="1"/>
            <rFont val="Calibri"/>
            <family val="2"/>
            <scheme val="minor"/>
          </rPr>
          <t>Introduzca un codigo UNSPSC</t>
        </r>
      </text>
    </comment>
    <comment ref="B1570" authorId="1" shapeId="0">
      <text>
        <r>
          <rPr>
            <sz val="11"/>
            <color theme="1"/>
            <rFont val="Calibri"/>
            <family val="2"/>
            <scheme val="minor"/>
          </rPr>
          <t>Descripción calculada automáticamente a partir de código del artículo</t>
        </r>
      </text>
    </comment>
    <comment ref="C1570" authorId="1" shapeId="0">
      <text>
        <r>
          <rPr>
            <sz val="11"/>
            <color theme="1"/>
            <rFont val="Calibri"/>
            <family val="2"/>
            <scheme val="minor"/>
          </rPr>
          <t>Seleccione un valor de la lista</t>
        </r>
      </text>
    </comment>
    <comment ref="D1570" authorId="1" shapeId="0">
      <text>
        <r>
          <rPr>
            <sz val="11"/>
            <color theme="1"/>
            <rFont val="Calibri"/>
            <family val="2"/>
            <scheme val="minor"/>
          </rPr>
          <t>Introduzca un número con dos decimales como máximo. Debe ser igual o mayor a la "Cantidad Real Consumida"</t>
        </r>
      </text>
    </comment>
    <comment ref="E1570" authorId="1" shapeId="0">
      <text>
        <r>
          <rPr>
            <sz val="11"/>
            <color theme="1"/>
            <rFont val="Calibri"/>
            <family val="2"/>
            <scheme val="minor"/>
          </rPr>
          <t>Introduzca un número con dos decimales como máximo</t>
        </r>
      </text>
    </comment>
    <comment ref="F1570" authorId="1" shapeId="0">
      <text>
        <r>
          <rPr>
            <sz val="11"/>
            <color theme="1"/>
            <rFont val="Calibri"/>
            <family val="2"/>
            <scheme val="minor"/>
          </rPr>
          <t>Monto calculado automáticamente por el sistema</t>
        </r>
      </text>
    </comment>
    <comment ref="A1575" authorId="2" shapeId="0">
      <text>
        <r>
          <rPr>
            <sz val="11"/>
            <color theme="1"/>
            <rFont val="Calibri"/>
            <family val="2"/>
            <scheme val="minor"/>
          </rPr>
          <t>Introducir un texto con el nombre o referencia de la contratación</t>
        </r>
      </text>
    </comment>
    <comment ref="B1575" authorId="2" shapeId="0">
      <text>
        <r>
          <rPr>
            <sz val="11"/>
            <color theme="1"/>
            <rFont val="Calibri"/>
            <family val="2"/>
            <scheme val="minor"/>
          </rPr>
          <t>Introduzca un texto con la finalidad de la contratación</t>
        </r>
      </text>
    </comment>
    <comment ref="C1575" authorId="2" shapeId="0">
      <text>
        <r>
          <rPr>
            <sz val="11"/>
            <color theme="1"/>
            <rFont val="Calibri"/>
            <family val="2"/>
            <scheme val="minor"/>
          </rPr>
          <t>Seleccionar un valor del listado</t>
        </r>
      </text>
    </comment>
    <comment ref="D1575" authorId="2" shapeId="0">
      <text>
        <r>
          <rPr>
            <sz val="11"/>
            <color theme="1"/>
            <rFont val="Calibri"/>
            <family val="2"/>
            <scheme val="minor"/>
          </rPr>
          <t>Seleccione el tipo de procedimiento</t>
        </r>
      </text>
    </comment>
    <comment ref="E1575" authorId="1" shapeId="0">
      <text>
        <r>
          <rPr>
            <sz val="11"/>
            <color theme="1"/>
            <rFont val="Calibri"/>
            <family val="2"/>
            <scheme val="minor"/>
          </rPr>
          <t>Seleccione un valor de la lista</t>
        </r>
      </text>
    </comment>
    <comment ref="F1575" authorId="1" shapeId="0">
      <text>
        <r>
          <rPr>
            <sz val="11"/>
            <color theme="1"/>
            <rFont val="Calibri"/>
            <family val="2"/>
            <scheme val="minor"/>
          </rPr>
          <t>Introduzca el código SNIP</t>
        </r>
      </text>
    </comment>
    <comment ref="C1576" authorId="1" shapeId="0">
      <text>
        <r>
          <rPr>
            <sz val="11"/>
            <color theme="1"/>
            <rFont val="Calibri"/>
            <family val="2"/>
            <scheme val="minor"/>
          </rPr>
          <t>Introduzca la fecha de inicio del proceso, en formato dd-mm-aaaa</t>
        </r>
      </text>
    </comment>
    <comment ref="F15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7" authorId="2" shapeId="0">
      <text/>
    </comment>
    <comment ref="C1578" authorId="1" shapeId="0">
      <text>
        <r>
          <rPr>
            <sz val="11"/>
            <color theme="1"/>
            <rFont val="Calibri"/>
            <family val="2"/>
            <scheme val="minor"/>
          </rPr>
          <t>Introduzca la fecha prevista de adjudicación, en formato dd-mm-aaaa</t>
        </r>
      </text>
    </comment>
    <comment ref="F1578" authorId="2" shapeId="0">
      <text/>
    </comment>
    <comment ref="F1579" authorId="1" shapeId="0">
      <text/>
    </comment>
    <comment ref="A1581" authorId="1" shapeId="0">
      <text>
        <r>
          <rPr>
            <sz val="11"/>
            <color theme="1"/>
            <rFont val="Calibri"/>
            <family val="2"/>
            <scheme val="minor"/>
          </rPr>
          <t>Introduzca un codigo UNSPSC</t>
        </r>
      </text>
    </comment>
    <comment ref="B1581" authorId="1" shapeId="0">
      <text>
        <r>
          <rPr>
            <sz val="11"/>
            <color theme="1"/>
            <rFont val="Calibri"/>
            <family val="2"/>
            <scheme val="minor"/>
          </rPr>
          <t>Descripción calculada automáticamente a partir de código del artículo</t>
        </r>
      </text>
    </comment>
    <comment ref="C1581" authorId="1" shapeId="0">
      <text>
        <r>
          <rPr>
            <sz val="11"/>
            <color theme="1"/>
            <rFont val="Calibri"/>
            <family val="2"/>
            <scheme val="minor"/>
          </rPr>
          <t>Seleccione un valor de la lista</t>
        </r>
      </text>
    </comment>
    <comment ref="D1581" authorId="1" shapeId="0">
      <text>
        <r>
          <rPr>
            <sz val="11"/>
            <color theme="1"/>
            <rFont val="Calibri"/>
            <family val="2"/>
            <scheme val="minor"/>
          </rPr>
          <t>Introduzca un número con dos decimales como máximo. Debe ser igual o mayor a la "Cantidad Real Consumida"</t>
        </r>
      </text>
    </comment>
    <comment ref="E1581" authorId="1" shapeId="0">
      <text>
        <r>
          <rPr>
            <sz val="11"/>
            <color theme="1"/>
            <rFont val="Calibri"/>
            <family val="2"/>
            <scheme val="minor"/>
          </rPr>
          <t>Introduzca un número con dos decimales como máximo</t>
        </r>
      </text>
    </comment>
    <comment ref="F1581" authorId="1" shapeId="0">
      <text>
        <r>
          <rPr>
            <sz val="11"/>
            <color theme="1"/>
            <rFont val="Calibri"/>
            <family val="2"/>
            <scheme val="minor"/>
          </rPr>
          <t>Monto calculado automáticamente por el sistema</t>
        </r>
      </text>
    </comment>
    <comment ref="A1586" authorId="1" shapeId="0">
      <text>
        <r>
          <rPr>
            <sz val="11"/>
            <color theme="1"/>
            <rFont val="Calibri"/>
            <family val="2"/>
            <scheme val="minor"/>
          </rPr>
          <t>Introducir un texto con el nombre o referencia de la contratación</t>
        </r>
      </text>
    </comment>
    <comment ref="B1586" authorId="1" shapeId="0">
      <text>
        <r>
          <rPr>
            <sz val="11"/>
            <color theme="1"/>
            <rFont val="Calibri"/>
            <family val="2"/>
            <scheme val="minor"/>
          </rPr>
          <t>Introduzca un texto con la finalidad de la contratación</t>
        </r>
      </text>
    </comment>
    <comment ref="C1586" authorId="1" shapeId="0">
      <text>
        <r>
          <rPr>
            <sz val="11"/>
            <color theme="1"/>
            <rFont val="Calibri"/>
            <family val="2"/>
            <scheme val="minor"/>
          </rPr>
          <t>Seleccionar un valor del listado</t>
        </r>
      </text>
    </comment>
    <comment ref="D1586" authorId="1" shapeId="0">
      <text>
        <r>
          <rPr>
            <sz val="11"/>
            <color theme="1"/>
            <rFont val="Calibri"/>
            <family val="2"/>
            <scheme val="minor"/>
          </rPr>
          <t>Seleccione el tipo de procedimiento</t>
        </r>
      </text>
    </comment>
    <comment ref="E1586" authorId="1" shapeId="0">
      <text>
        <r>
          <rPr>
            <sz val="11"/>
            <color theme="1"/>
            <rFont val="Calibri"/>
            <family val="2"/>
            <scheme val="minor"/>
          </rPr>
          <t>Seleccione un valor de la lista</t>
        </r>
      </text>
    </comment>
    <comment ref="F1586" authorId="1" shapeId="0">
      <text>
        <r>
          <rPr>
            <sz val="11"/>
            <color theme="1"/>
            <rFont val="Calibri"/>
            <family val="2"/>
            <scheme val="minor"/>
          </rPr>
          <t>Introduzca el código SNIP</t>
        </r>
      </text>
    </comment>
    <comment ref="C1587" authorId="1" shapeId="0">
      <text>
        <r>
          <rPr>
            <sz val="11"/>
            <color theme="1"/>
            <rFont val="Calibri"/>
            <family val="2"/>
            <scheme val="minor"/>
          </rPr>
          <t>Introduzca la fecha de inicio del proceso, en formato dd-mm-aaaa</t>
        </r>
      </text>
    </comment>
    <comment ref="F15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2" shapeId="0">
      <text/>
    </comment>
    <comment ref="C1589" authorId="1" shapeId="0">
      <text>
        <r>
          <rPr>
            <sz val="11"/>
            <color theme="1"/>
            <rFont val="Calibri"/>
            <family val="2"/>
            <scheme val="minor"/>
          </rPr>
          <t>Introduzca la fecha prevista de adjudicación, en formato dd-mm-aaaa</t>
        </r>
      </text>
    </comment>
    <comment ref="F1589" authorId="2" shapeId="0">
      <text/>
    </comment>
    <comment ref="F1590" authorId="1" shapeId="0">
      <text/>
    </comment>
    <comment ref="A1592" authorId="1" shapeId="0">
      <text>
        <r>
          <rPr>
            <sz val="11"/>
            <color theme="1"/>
            <rFont val="Calibri"/>
            <family val="2"/>
            <scheme val="minor"/>
          </rPr>
          <t>Introduzca un codigo UNSPSC</t>
        </r>
      </text>
    </comment>
    <comment ref="B1592" authorId="1" shapeId="0">
      <text>
        <r>
          <rPr>
            <sz val="11"/>
            <color theme="1"/>
            <rFont val="Calibri"/>
            <family val="2"/>
            <scheme val="minor"/>
          </rPr>
          <t>Descripción calculada automáticamente a partir de código del artículo</t>
        </r>
      </text>
    </comment>
    <comment ref="C1592" authorId="1" shapeId="0">
      <text>
        <r>
          <rPr>
            <sz val="11"/>
            <color theme="1"/>
            <rFont val="Calibri"/>
            <family val="2"/>
            <scheme val="minor"/>
          </rPr>
          <t>Seleccione un valor de la lista</t>
        </r>
      </text>
    </comment>
    <comment ref="D1592" authorId="1" shapeId="0">
      <text>
        <r>
          <rPr>
            <sz val="11"/>
            <color theme="1"/>
            <rFont val="Calibri"/>
            <family val="2"/>
            <scheme val="minor"/>
          </rPr>
          <t>Introduzca un número con dos decimales como máximo. Debe ser igual o mayor a la "Cantidad Real Consumida"</t>
        </r>
      </text>
    </comment>
    <comment ref="E1592" authorId="1" shapeId="0">
      <text>
        <r>
          <rPr>
            <sz val="11"/>
            <color theme="1"/>
            <rFont val="Calibri"/>
            <family val="2"/>
            <scheme val="minor"/>
          </rPr>
          <t>Introduzca un número con dos decimales como máximo</t>
        </r>
      </text>
    </comment>
    <comment ref="F1592" authorId="1" shapeId="0">
      <text>
        <r>
          <rPr>
            <sz val="11"/>
            <color theme="1"/>
            <rFont val="Calibri"/>
            <family val="2"/>
            <scheme val="minor"/>
          </rPr>
          <t>Monto calculado automáticamente por el sistema</t>
        </r>
      </text>
    </comment>
    <comment ref="A1598" authorId="1" shapeId="0">
      <text>
        <r>
          <rPr>
            <sz val="11"/>
            <color theme="1"/>
            <rFont val="Calibri"/>
            <family val="2"/>
            <scheme val="minor"/>
          </rPr>
          <t>Introducir un texto con el nombre o referencia de la contratación</t>
        </r>
      </text>
    </comment>
    <comment ref="B1598" authorId="1" shapeId="0">
      <text>
        <r>
          <rPr>
            <sz val="11"/>
            <color theme="1"/>
            <rFont val="Calibri"/>
            <family val="2"/>
            <scheme val="minor"/>
          </rPr>
          <t>Introduzca un texto con la finalidad de la contratación</t>
        </r>
      </text>
    </comment>
    <comment ref="C1598" authorId="1" shapeId="0">
      <text>
        <r>
          <rPr>
            <sz val="11"/>
            <color theme="1"/>
            <rFont val="Calibri"/>
            <family val="2"/>
            <scheme val="minor"/>
          </rPr>
          <t>Seleccionar un valor del listado</t>
        </r>
      </text>
    </comment>
    <comment ref="D1598" authorId="1" shapeId="0">
      <text>
        <r>
          <rPr>
            <sz val="11"/>
            <color theme="1"/>
            <rFont val="Calibri"/>
            <family val="2"/>
            <scheme val="minor"/>
          </rPr>
          <t>Seleccione el tipo de procedimiento</t>
        </r>
      </text>
    </comment>
    <comment ref="E1598" authorId="1" shapeId="0">
      <text>
        <r>
          <rPr>
            <sz val="11"/>
            <color theme="1"/>
            <rFont val="Calibri"/>
            <family val="2"/>
            <scheme val="minor"/>
          </rPr>
          <t>Seleccione un valor de la lista</t>
        </r>
      </text>
    </comment>
    <comment ref="F1598" authorId="1" shapeId="0">
      <text>
        <r>
          <rPr>
            <sz val="11"/>
            <color theme="1"/>
            <rFont val="Calibri"/>
            <family val="2"/>
            <scheme val="minor"/>
          </rPr>
          <t>Introduzca el código SNIP</t>
        </r>
      </text>
    </comment>
    <comment ref="C1599" authorId="1" shapeId="0">
      <text>
        <r>
          <rPr>
            <sz val="11"/>
            <color theme="1"/>
            <rFont val="Calibri"/>
            <family val="2"/>
            <scheme val="minor"/>
          </rPr>
          <t>Introduzca la fecha de inicio del proceso, en formato dd-mm-aaaa</t>
        </r>
      </text>
    </comment>
    <comment ref="F15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shapeId="0">
      <text/>
    </comment>
    <comment ref="C1601" authorId="1" shapeId="0">
      <text>
        <r>
          <rPr>
            <sz val="11"/>
            <color theme="1"/>
            <rFont val="Calibri"/>
            <family val="2"/>
            <scheme val="minor"/>
          </rPr>
          <t>Introduzca la fecha prevista de adjudicación, en formato dd-mm-aaaa</t>
        </r>
      </text>
    </comment>
    <comment ref="F1601" authorId="2" shapeId="0">
      <text/>
    </comment>
    <comment ref="F1602" authorId="1" shapeId="0">
      <text/>
    </comment>
    <comment ref="A1604" authorId="1" shapeId="0">
      <text>
        <r>
          <rPr>
            <sz val="11"/>
            <color theme="1"/>
            <rFont val="Calibri"/>
            <family val="2"/>
            <scheme val="minor"/>
          </rPr>
          <t>Introduzca un codigo UNSPSC</t>
        </r>
      </text>
    </comment>
    <comment ref="B1604" authorId="1" shapeId="0">
      <text>
        <r>
          <rPr>
            <sz val="11"/>
            <color theme="1"/>
            <rFont val="Calibri"/>
            <family val="2"/>
            <scheme val="minor"/>
          </rPr>
          <t>Descripción calculada automáticamente a partir de código del artículo</t>
        </r>
      </text>
    </comment>
    <comment ref="C1604" authorId="1" shapeId="0">
      <text>
        <r>
          <rPr>
            <sz val="11"/>
            <color theme="1"/>
            <rFont val="Calibri"/>
            <family val="2"/>
            <scheme val="minor"/>
          </rPr>
          <t>Seleccione un valor de la lista</t>
        </r>
      </text>
    </comment>
    <comment ref="D1604" authorId="1" shapeId="0">
      <text>
        <r>
          <rPr>
            <sz val="11"/>
            <color theme="1"/>
            <rFont val="Calibri"/>
            <family val="2"/>
            <scheme val="minor"/>
          </rPr>
          <t>Introduzca un número con dos decimales como máximo. Debe ser igual o mayor a la "Cantidad Real Consumida"</t>
        </r>
      </text>
    </comment>
    <comment ref="E1604" authorId="1" shapeId="0">
      <text>
        <r>
          <rPr>
            <sz val="11"/>
            <color theme="1"/>
            <rFont val="Calibri"/>
            <family val="2"/>
            <scheme val="minor"/>
          </rPr>
          <t>Introduzca un número con dos decimales como máximo</t>
        </r>
      </text>
    </comment>
    <comment ref="F1604" authorId="1" shapeId="0">
      <text>
        <r>
          <rPr>
            <sz val="11"/>
            <color theme="1"/>
            <rFont val="Calibri"/>
            <family val="2"/>
            <scheme val="minor"/>
          </rPr>
          <t>Monto calculado automáticamente por el sistema</t>
        </r>
      </text>
    </comment>
    <comment ref="A1610" authorId="1" shapeId="0">
      <text>
        <r>
          <rPr>
            <sz val="11"/>
            <color theme="1"/>
            <rFont val="Calibri"/>
            <family val="2"/>
            <scheme val="minor"/>
          </rPr>
          <t>Introducir un texto con el nombre o referencia de la contratación</t>
        </r>
      </text>
    </comment>
    <comment ref="B1610" authorId="1" shapeId="0">
      <text>
        <r>
          <rPr>
            <sz val="11"/>
            <color theme="1"/>
            <rFont val="Calibri"/>
            <family val="2"/>
            <scheme val="minor"/>
          </rPr>
          <t>Introduzca un texto con la finalidad de la contratación</t>
        </r>
      </text>
    </comment>
    <comment ref="C1610" authorId="1" shapeId="0">
      <text>
        <r>
          <rPr>
            <sz val="11"/>
            <color theme="1"/>
            <rFont val="Calibri"/>
            <family val="2"/>
            <scheme val="minor"/>
          </rPr>
          <t>Seleccionar un valor del listado</t>
        </r>
      </text>
    </comment>
    <comment ref="D1610" authorId="1" shapeId="0">
      <text>
        <r>
          <rPr>
            <sz val="11"/>
            <color theme="1"/>
            <rFont val="Calibri"/>
            <family val="2"/>
            <scheme val="minor"/>
          </rPr>
          <t>Seleccione el tipo de procedimiento</t>
        </r>
      </text>
    </comment>
    <comment ref="E1610" authorId="1" shapeId="0">
      <text>
        <r>
          <rPr>
            <sz val="11"/>
            <color theme="1"/>
            <rFont val="Calibri"/>
            <family val="2"/>
            <scheme val="minor"/>
          </rPr>
          <t>Seleccione un valor de la lista</t>
        </r>
      </text>
    </comment>
    <comment ref="F1610" authorId="1" shapeId="0">
      <text>
        <r>
          <rPr>
            <sz val="11"/>
            <color theme="1"/>
            <rFont val="Calibri"/>
            <family val="2"/>
            <scheme val="minor"/>
          </rPr>
          <t>Introduzca el código SNIP</t>
        </r>
      </text>
    </comment>
    <comment ref="C1611" authorId="1" shapeId="0">
      <text>
        <r>
          <rPr>
            <sz val="11"/>
            <color theme="1"/>
            <rFont val="Calibri"/>
            <family val="2"/>
            <scheme val="minor"/>
          </rPr>
          <t>Introduzca la fecha de inicio del proceso, en formato dd-mm-aaaa</t>
        </r>
      </text>
    </comment>
    <comment ref="F16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2" shapeId="0">
      <text/>
    </comment>
    <comment ref="C1613" authorId="1" shapeId="0">
      <text>
        <r>
          <rPr>
            <sz val="11"/>
            <color theme="1"/>
            <rFont val="Calibri"/>
            <family val="2"/>
            <scheme val="minor"/>
          </rPr>
          <t>Introduzca la fecha prevista de adjudicación, en formato dd-mm-aaaa</t>
        </r>
      </text>
    </comment>
    <comment ref="F1613" authorId="2" shapeId="0">
      <text/>
    </comment>
    <comment ref="F1614" authorId="1" shapeId="0">
      <text/>
    </comment>
    <comment ref="A1616" authorId="1" shapeId="0">
      <text>
        <r>
          <rPr>
            <sz val="11"/>
            <color theme="1"/>
            <rFont val="Calibri"/>
            <family val="2"/>
            <scheme val="minor"/>
          </rPr>
          <t>Introduzca un codigo UNSPSC</t>
        </r>
      </text>
    </comment>
    <comment ref="B1616" authorId="1" shapeId="0">
      <text>
        <r>
          <rPr>
            <sz val="11"/>
            <color theme="1"/>
            <rFont val="Calibri"/>
            <family val="2"/>
            <scheme val="minor"/>
          </rPr>
          <t>Descripción calculada automáticamente a partir de código del artículo</t>
        </r>
      </text>
    </comment>
    <comment ref="C1616" authorId="1" shapeId="0">
      <text>
        <r>
          <rPr>
            <sz val="11"/>
            <color theme="1"/>
            <rFont val="Calibri"/>
            <family val="2"/>
            <scheme val="minor"/>
          </rPr>
          <t>Seleccione un valor de la lista</t>
        </r>
      </text>
    </comment>
    <comment ref="D1616" authorId="1" shapeId="0">
      <text>
        <r>
          <rPr>
            <sz val="11"/>
            <color theme="1"/>
            <rFont val="Calibri"/>
            <family val="2"/>
            <scheme val="minor"/>
          </rPr>
          <t>Introduzca un número con dos decimales como máximo. Debe ser igual o mayor a la "Cantidad Real Consumida"</t>
        </r>
      </text>
    </comment>
    <comment ref="E1616" authorId="1" shapeId="0">
      <text>
        <r>
          <rPr>
            <sz val="11"/>
            <color theme="1"/>
            <rFont val="Calibri"/>
            <family val="2"/>
            <scheme val="minor"/>
          </rPr>
          <t>Introduzca un número con dos decimales como máximo</t>
        </r>
      </text>
    </comment>
    <comment ref="F1616" authorId="1" shapeId="0">
      <text>
        <r>
          <rPr>
            <sz val="11"/>
            <color theme="1"/>
            <rFont val="Calibri"/>
            <family val="2"/>
            <scheme val="minor"/>
          </rPr>
          <t>Monto calculado automáticamente por el sistema</t>
        </r>
      </text>
    </comment>
    <comment ref="A1640" authorId="1" shapeId="0">
      <text>
        <r>
          <rPr>
            <sz val="11"/>
            <color theme="1"/>
            <rFont val="Calibri"/>
            <family val="2"/>
            <scheme val="minor"/>
          </rPr>
          <t>Introducir un texto con el nombre o referencia de la contratación</t>
        </r>
      </text>
    </comment>
    <comment ref="B1640" authorId="1" shapeId="0">
      <text>
        <r>
          <rPr>
            <sz val="11"/>
            <color theme="1"/>
            <rFont val="Calibri"/>
            <family val="2"/>
            <scheme val="minor"/>
          </rPr>
          <t>Introduzca un texto con la finalidad de la contratación</t>
        </r>
      </text>
    </comment>
    <comment ref="C1640" authorId="1" shapeId="0">
      <text>
        <r>
          <rPr>
            <sz val="11"/>
            <color theme="1"/>
            <rFont val="Calibri"/>
            <family val="2"/>
            <scheme val="minor"/>
          </rPr>
          <t>Seleccionar un valor del listado</t>
        </r>
      </text>
    </comment>
    <comment ref="D1640" authorId="1" shapeId="0">
      <text>
        <r>
          <rPr>
            <sz val="11"/>
            <color theme="1"/>
            <rFont val="Calibri"/>
            <family val="2"/>
            <scheme val="minor"/>
          </rPr>
          <t>Seleccione el tipo de procedimiento</t>
        </r>
      </text>
    </comment>
    <comment ref="E1640" authorId="1" shapeId="0">
      <text>
        <r>
          <rPr>
            <sz val="11"/>
            <color theme="1"/>
            <rFont val="Calibri"/>
            <family val="2"/>
            <scheme val="minor"/>
          </rPr>
          <t>Seleccione un valor de la lista</t>
        </r>
      </text>
    </comment>
    <comment ref="F1640" authorId="1" shapeId="0">
      <text>
        <r>
          <rPr>
            <sz val="11"/>
            <color theme="1"/>
            <rFont val="Calibri"/>
            <family val="2"/>
            <scheme val="minor"/>
          </rPr>
          <t>Introduzca el código SNIP</t>
        </r>
      </text>
    </comment>
    <comment ref="C1641" authorId="1" shapeId="0">
      <text>
        <r>
          <rPr>
            <sz val="11"/>
            <color theme="1"/>
            <rFont val="Calibri"/>
            <family val="2"/>
            <scheme val="minor"/>
          </rPr>
          <t>Introduzca la fecha de inicio del proceso, en formato dd-mm-aaaa</t>
        </r>
      </text>
    </comment>
    <comment ref="F16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2" authorId="2" shapeId="0">
      <text/>
    </comment>
    <comment ref="C1643" authorId="1" shapeId="0">
      <text>
        <r>
          <rPr>
            <sz val="11"/>
            <color theme="1"/>
            <rFont val="Calibri"/>
            <family val="2"/>
            <scheme val="minor"/>
          </rPr>
          <t>Introduzca la fecha prevista de adjudicación, en formato dd-mm-aaaa</t>
        </r>
      </text>
    </comment>
    <comment ref="F1643" authorId="2" shapeId="0">
      <text/>
    </comment>
    <comment ref="F1644" authorId="1" shapeId="0">
      <text/>
    </comment>
    <comment ref="A1646" authorId="1" shapeId="0">
      <text>
        <r>
          <rPr>
            <sz val="11"/>
            <color theme="1"/>
            <rFont val="Calibri"/>
            <family val="2"/>
            <scheme val="minor"/>
          </rPr>
          <t>Introduzca un codigo UNSPSC</t>
        </r>
      </text>
    </comment>
    <comment ref="B1646" authorId="1" shapeId="0">
      <text>
        <r>
          <rPr>
            <sz val="11"/>
            <color theme="1"/>
            <rFont val="Calibri"/>
            <family val="2"/>
            <scheme val="minor"/>
          </rPr>
          <t>Descripción calculada automáticamente a partir de código del artículo</t>
        </r>
      </text>
    </comment>
    <comment ref="C1646" authorId="1" shapeId="0">
      <text>
        <r>
          <rPr>
            <sz val="11"/>
            <color theme="1"/>
            <rFont val="Calibri"/>
            <family val="2"/>
            <scheme val="minor"/>
          </rPr>
          <t>Seleccione un valor de la lista</t>
        </r>
      </text>
    </comment>
    <comment ref="D1646" authorId="1" shapeId="0">
      <text>
        <r>
          <rPr>
            <sz val="11"/>
            <color theme="1"/>
            <rFont val="Calibri"/>
            <family val="2"/>
            <scheme val="minor"/>
          </rPr>
          <t>Introduzca un número con dos decimales como máximo. Debe ser igual o mayor a la "Cantidad Real Consumida"</t>
        </r>
      </text>
    </comment>
    <comment ref="E1646" authorId="1" shapeId="0">
      <text>
        <r>
          <rPr>
            <sz val="11"/>
            <color theme="1"/>
            <rFont val="Calibri"/>
            <family val="2"/>
            <scheme val="minor"/>
          </rPr>
          <t>Introduzca un número con dos decimales como máximo</t>
        </r>
      </text>
    </comment>
    <comment ref="F1646" authorId="1" shapeId="0">
      <text>
        <r>
          <rPr>
            <sz val="11"/>
            <color theme="1"/>
            <rFont val="Calibri"/>
            <family val="2"/>
            <scheme val="minor"/>
          </rPr>
          <t>Monto calculado automáticamente por el sistema</t>
        </r>
      </text>
    </comment>
    <comment ref="A1670" authorId="1" shapeId="0">
      <text>
        <r>
          <rPr>
            <sz val="11"/>
            <color theme="1"/>
            <rFont val="Calibri"/>
            <family val="2"/>
            <scheme val="minor"/>
          </rPr>
          <t>Introducir un texto con el nombre o referencia de la contratación</t>
        </r>
      </text>
    </comment>
    <comment ref="B1670" authorId="1" shapeId="0">
      <text>
        <r>
          <rPr>
            <sz val="11"/>
            <color theme="1"/>
            <rFont val="Calibri"/>
            <family val="2"/>
            <scheme val="minor"/>
          </rPr>
          <t>Introduzca un texto con la finalidad de la contratación</t>
        </r>
      </text>
    </comment>
    <comment ref="C1670" authorId="1" shapeId="0">
      <text>
        <r>
          <rPr>
            <sz val="11"/>
            <color theme="1"/>
            <rFont val="Calibri"/>
            <family val="2"/>
            <scheme val="minor"/>
          </rPr>
          <t>Seleccionar un valor del listado</t>
        </r>
      </text>
    </comment>
    <comment ref="D1670" authorId="1" shapeId="0">
      <text>
        <r>
          <rPr>
            <sz val="11"/>
            <color theme="1"/>
            <rFont val="Calibri"/>
            <family val="2"/>
            <scheme val="minor"/>
          </rPr>
          <t>Seleccione el tipo de procedimiento</t>
        </r>
      </text>
    </comment>
    <comment ref="E1670" authorId="1" shapeId="0">
      <text>
        <r>
          <rPr>
            <sz val="11"/>
            <color theme="1"/>
            <rFont val="Calibri"/>
            <family val="2"/>
            <scheme val="minor"/>
          </rPr>
          <t>Seleccione un valor de la lista</t>
        </r>
      </text>
    </comment>
    <comment ref="F1670" authorId="1" shapeId="0">
      <text>
        <r>
          <rPr>
            <sz val="11"/>
            <color theme="1"/>
            <rFont val="Calibri"/>
            <family val="2"/>
            <scheme val="minor"/>
          </rPr>
          <t>Introduzca el código SNIP</t>
        </r>
      </text>
    </comment>
    <comment ref="C1671" authorId="1" shapeId="0">
      <text>
        <r>
          <rPr>
            <sz val="11"/>
            <color theme="1"/>
            <rFont val="Calibri"/>
            <family val="2"/>
            <scheme val="minor"/>
          </rPr>
          <t>Introduzca la fecha de inicio del proceso, en formato dd-mm-aaaa</t>
        </r>
      </text>
    </comment>
    <comment ref="F16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2" shapeId="0">
      <text/>
    </comment>
    <comment ref="C1673" authorId="1" shapeId="0">
      <text>
        <r>
          <rPr>
            <sz val="11"/>
            <color theme="1"/>
            <rFont val="Calibri"/>
            <family val="2"/>
            <scheme val="minor"/>
          </rPr>
          <t>Introduzca la fecha prevista de adjudicación, en formato dd-mm-aaaa</t>
        </r>
      </text>
    </comment>
    <comment ref="F1673" authorId="2" shapeId="0">
      <text/>
    </comment>
    <comment ref="F1674" authorId="1" shapeId="0">
      <text/>
    </comment>
    <comment ref="A1676" authorId="1" shapeId="0">
      <text>
        <r>
          <rPr>
            <sz val="11"/>
            <color theme="1"/>
            <rFont val="Calibri"/>
            <family val="2"/>
            <scheme val="minor"/>
          </rPr>
          <t>Introduzca un codigo UNSPSC</t>
        </r>
      </text>
    </comment>
    <comment ref="B1676" authorId="1" shapeId="0">
      <text>
        <r>
          <rPr>
            <sz val="11"/>
            <color theme="1"/>
            <rFont val="Calibri"/>
            <family val="2"/>
            <scheme val="minor"/>
          </rPr>
          <t>Descripción calculada automáticamente a partir de código del artículo</t>
        </r>
      </text>
    </comment>
    <comment ref="C1676" authorId="1" shapeId="0">
      <text>
        <r>
          <rPr>
            <sz val="11"/>
            <color theme="1"/>
            <rFont val="Calibri"/>
            <family val="2"/>
            <scheme val="minor"/>
          </rPr>
          <t>Seleccione un valor de la lista</t>
        </r>
      </text>
    </comment>
    <comment ref="D1676" authorId="1" shapeId="0">
      <text>
        <r>
          <rPr>
            <sz val="11"/>
            <color theme="1"/>
            <rFont val="Calibri"/>
            <family val="2"/>
            <scheme val="minor"/>
          </rPr>
          <t>Introduzca un número con dos decimales como máximo. Debe ser igual o mayor a la "Cantidad Real Consumida"</t>
        </r>
      </text>
    </comment>
    <comment ref="E1676" authorId="1" shapeId="0">
      <text>
        <r>
          <rPr>
            <sz val="11"/>
            <color theme="1"/>
            <rFont val="Calibri"/>
            <family val="2"/>
            <scheme val="minor"/>
          </rPr>
          <t>Introduzca un número con dos decimales como máximo</t>
        </r>
      </text>
    </comment>
    <comment ref="F1676" authorId="1" shapeId="0">
      <text>
        <r>
          <rPr>
            <sz val="11"/>
            <color theme="1"/>
            <rFont val="Calibri"/>
            <family val="2"/>
            <scheme val="minor"/>
          </rPr>
          <t>Monto calculado automáticamente por el sistema</t>
        </r>
      </text>
    </comment>
    <comment ref="A1684" authorId="1" shapeId="0">
      <text>
        <r>
          <rPr>
            <sz val="11"/>
            <color theme="1"/>
            <rFont val="Calibri"/>
            <family val="2"/>
            <scheme val="minor"/>
          </rPr>
          <t>Introducir un texto con el nombre o referencia de la contratación</t>
        </r>
      </text>
    </comment>
    <comment ref="B1684" authorId="1" shapeId="0">
      <text>
        <r>
          <rPr>
            <sz val="11"/>
            <color theme="1"/>
            <rFont val="Calibri"/>
            <family val="2"/>
            <scheme val="minor"/>
          </rPr>
          <t>Introduzca un texto con la finalidad de la contratación</t>
        </r>
      </text>
    </comment>
    <comment ref="C1684" authorId="1" shapeId="0">
      <text>
        <r>
          <rPr>
            <sz val="11"/>
            <color theme="1"/>
            <rFont val="Calibri"/>
            <family val="2"/>
            <scheme val="minor"/>
          </rPr>
          <t>Seleccionar un valor del listado</t>
        </r>
      </text>
    </comment>
    <comment ref="D1684" authorId="1" shapeId="0">
      <text>
        <r>
          <rPr>
            <sz val="11"/>
            <color theme="1"/>
            <rFont val="Calibri"/>
            <family val="2"/>
            <scheme val="minor"/>
          </rPr>
          <t>Seleccione el tipo de procedimiento</t>
        </r>
      </text>
    </comment>
    <comment ref="E1684" authorId="1" shapeId="0">
      <text>
        <r>
          <rPr>
            <sz val="11"/>
            <color theme="1"/>
            <rFont val="Calibri"/>
            <family val="2"/>
            <scheme val="minor"/>
          </rPr>
          <t>Seleccione un valor de la lista</t>
        </r>
      </text>
    </comment>
    <comment ref="F1684" authorId="1" shapeId="0">
      <text>
        <r>
          <rPr>
            <sz val="11"/>
            <color theme="1"/>
            <rFont val="Calibri"/>
            <family val="2"/>
            <scheme val="minor"/>
          </rPr>
          <t>Introduzca el código SNIP</t>
        </r>
      </text>
    </comment>
    <comment ref="C1685" authorId="1" shapeId="0">
      <text>
        <r>
          <rPr>
            <sz val="11"/>
            <color theme="1"/>
            <rFont val="Calibri"/>
            <family val="2"/>
            <scheme val="minor"/>
          </rPr>
          <t>Introduzca la fecha de inicio del proceso, en formato dd-mm-aaaa</t>
        </r>
      </text>
    </comment>
    <comment ref="F16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text/>
    </comment>
    <comment ref="C1687" authorId="1" shapeId="0">
      <text>
        <r>
          <rPr>
            <sz val="11"/>
            <color theme="1"/>
            <rFont val="Calibri"/>
            <family val="2"/>
            <scheme val="minor"/>
          </rPr>
          <t>Introduzca la fecha prevista de adjudicación, en formato dd-mm-aaaa</t>
        </r>
      </text>
    </comment>
    <comment ref="F1687" authorId="2" shapeId="0">
      <text/>
    </comment>
    <comment ref="F1688" authorId="1" shapeId="0">
      <text/>
    </comment>
    <comment ref="A1690" authorId="1" shapeId="0">
      <text>
        <r>
          <rPr>
            <sz val="11"/>
            <color theme="1"/>
            <rFont val="Calibri"/>
            <family val="2"/>
            <scheme val="minor"/>
          </rPr>
          <t>Introduzca un codigo UNSPSC</t>
        </r>
      </text>
    </comment>
    <comment ref="B1690" authorId="1" shapeId="0">
      <text>
        <r>
          <rPr>
            <sz val="11"/>
            <color theme="1"/>
            <rFont val="Calibri"/>
            <family val="2"/>
            <scheme val="minor"/>
          </rPr>
          <t>Descripción calculada automáticamente a partir de código del artículo</t>
        </r>
      </text>
    </comment>
    <comment ref="C1690" authorId="1" shapeId="0">
      <text>
        <r>
          <rPr>
            <sz val="11"/>
            <color theme="1"/>
            <rFont val="Calibri"/>
            <family val="2"/>
            <scheme val="minor"/>
          </rPr>
          <t>Seleccione un valor de la lista</t>
        </r>
      </text>
    </comment>
    <comment ref="D1690" authorId="1" shapeId="0">
      <text>
        <r>
          <rPr>
            <sz val="11"/>
            <color theme="1"/>
            <rFont val="Calibri"/>
            <family val="2"/>
            <scheme val="minor"/>
          </rPr>
          <t>Introduzca un número con dos decimales como máximo. Debe ser igual o mayor a la "Cantidad Real Consumida"</t>
        </r>
      </text>
    </comment>
    <comment ref="E1690" authorId="1" shapeId="0">
      <text>
        <r>
          <rPr>
            <sz val="11"/>
            <color theme="1"/>
            <rFont val="Calibri"/>
            <family val="2"/>
            <scheme val="minor"/>
          </rPr>
          <t>Introduzca un número con dos decimales como máximo</t>
        </r>
      </text>
    </comment>
    <comment ref="F1690" authorId="1" shapeId="0">
      <text>
        <r>
          <rPr>
            <sz val="11"/>
            <color theme="1"/>
            <rFont val="Calibri"/>
            <family val="2"/>
            <scheme val="minor"/>
          </rPr>
          <t>Monto calculado automáticamente por el sistema</t>
        </r>
      </text>
    </comment>
    <comment ref="A1698" authorId="1" shapeId="0">
      <text>
        <r>
          <rPr>
            <sz val="11"/>
            <color theme="1"/>
            <rFont val="Calibri"/>
            <family val="2"/>
            <scheme val="minor"/>
          </rPr>
          <t>Introducir un texto con el nombre o referencia de la contratación</t>
        </r>
      </text>
    </comment>
    <comment ref="B1698" authorId="1" shapeId="0">
      <text>
        <r>
          <rPr>
            <sz val="11"/>
            <color theme="1"/>
            <rFont val="Calibri"/>
            <family val="2"/>
            <scheme val="minor"/>
          </rPr>
          <t>Introduzca un texto con la finalidad de la contratación</t>
        </r>
      </text>
    </comment>
    <comment ref="C1698" authorId="1" shapeId="0">
      <text>
        <r>
          <rPr>
            <sz val="11"/>
            <color theme="1"/>
            <rFont val="Calibri"/>
            <family val="2"/>
            <scheme val="minor"/>
          </rPr>
          <t>Seleccionar un valor del listado</t>
        </r>
      </text>
    </comment>
    <comment ref="D1698" authorId="1" shapeId="0">
      <text>
        <r>
          <rPr>
            <sz val="11"/>
            <color theme="1"/>
            <rFont val="Calibri"/>
            <family val="2"/>
            <scheme val="minor"/>
          </rPr>
          <t>Seleccione el tipo de procedimiento</t>
        </r>
      </text>
    </comment>
    <comment ref="E1698" authorId="1" shapeId="0">
      <text>
        <r>
          <rPr>
            <sz val="11"/>
            <color theme="1"/>
            <rFont val="Calibri"/>
            <family val="2"/>
            <scheme val="minor"/>
          </rPr>
          <t>Seleccione un valor de la lista</t>
        </r>
      </text>
    </comment>
    <comment ref="F1698" authorId="1" shapeId="0">
      <text>
        <r>
          <rPr>
            <sz val="11"/>
            <color theme="1"/>
            <rFont val="Calibri"/>
            <family val="2"/>
            <scheme val="minor"/>
          </rPr>
          <t>Introduzca el código SNIP</t>
        </r>
      </text>
    </comment>
    <comment ref="C1699" authorId="1" shapeId="0">
      <text>
        <r>
          <rPr>
            <sz val="11"/>
            <color theme="1"/>
            <rFont val="Calibri"/>
            <family val="2"/>
            <scheme val="minor"/>
          </rPr>
          <t>Introduzca la fecha de inicio del proceso, en formato dd-mm-aaaa</t>
        </r>
      </text>
    </comment>
    <comment ref="F16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0" authorId="2" shapeId="0">
      <text/>
    </comment>
    <comment ref="C1701" authorId="1" shapeId="0">
      <text>
        <r>
          <rPr>
            <sz val="11"/>
            <color theme="1"/>
            <rFont val="Calibri"/>
            <family val="2"/>
            <scheme val="minor"/>
          </rPr>
          <t>Introduzca la fecha prevista de adjudicación, en formato dd-mm-aaaa</t>
        </r>
      </text>
    </comment>
    <comment ref="F1701" authorId="2" shapeId="0">
      <text/>
    </comment>
    <comment ref="F1702" authorId="1" shapeId="0">
      <text/>
    </comment>
    <comment ref="A1704" authorId="1" shapeId="0">
      <text>
        <r>
          <rPr>
            <sz val="11"/>
            <color theme="1"/>
            <rFont val="Calibri"/>
            <family val="2"/>
            <scheme val="minor"/>
          </rPr>
          <t>Introduzca un codigo UNSPSC</t>
        </r>
      </text>
    </comment>
    <comment ref="B1704" authorId="1" shapeId="0">
      <text>
        <r>
          <rPr>
            <sz val="11"/>
            <color theme="1"/>
            <rFont val="Calibri"/>
            <family val="2"/>
            <scheme val="minor"/>
          </rPr>
          <t>Descripción calculada automáticamente a partir de código del artículo</t>
        </r>
      </text>
    </comment>
    <comment ref="C1704" authorId="1" shapeId="0">
      <text>
        <r>
          <rPr>
            <sz val="11"/>
            <color theme="1"/>
            <rFont val="Calibri"/>
            <family val="2"/>
            <scheme val="minor"/>
          </rPr>
          <t>Seleccione un valor de la lista</t>
        </r>
      </text>
    </comment>
    <comment ref="D1704" authorId="1" shapeId="0">
      <text>
        <r>
          <rPr>
            <sz val="11"/>
            <color theme="1"/>
            <rFont val="Calibri"/>
            <family val="2"/>
            <scheme val="minor"/>
          </rPr>
          <t>Introduzca un número con dos decimales como máximo. Debe ser igual o mayor a la "Cantidad Real Consumida"</t>
        </r>
      </text>
    </comment>
    <comment ref="E1704" authorId="1" shapeId="0">
      <text>
        <r>
          <rPr>
            <sz val="11"/>
            <color theme="1"/>
            <rFont val="Calibri"/>
            <family val="2"/>
            <scheme val="minor"/>
          </rPr>
          <t>Introduzca un número con dos decimales como máximo</t>
        </r>
      </text>
    </comment>
    <comment ref="F1704" authorId="1" shapeId="0">
      <text>
        <r>
          <rPr>
            <sz val="11"/>
            <color theme="1"/>
            <rFont val="Calibri"/>
            <family val="2"/>
            <scheme val="minor"/>
          </rPr>
          <t>Monto calculado automáticamente por el sistema</t>
        </r>
      </text>
    </comment>
    <comment ref="A1715" authorId="1" shapeId="0">
      <text>
        <r>
          <rPr>
            <sz val="11"/>
            <color theme="1"/>
            <rFont val="Calibri"/>
            <family val="2"/>
            <scheme val="minor"/>
          </rPr>
          <t>Introducir un texto con el nombre o referencia de la contratación</t>
        </r>
      </text>
    </comment>
    <comment ref="B1715" authorId="1" shapeId="0">
      <text>
        <r>
          <rPr>
            <sz val="11"/>
            <color theme="1"/>
            <rFont val="Calibri"/>
            <family val="2"/>
            <scheme val="minor"/>
          </rPr>
          <t>Introduzca un texto con la finalidad de la contratación</t>
        </r>
      </text>
    </comment>
    <comment ref="C1715" authorId="1" shapeId="0">
      <text>
        <r>
          <rPr>
            <sz val="11"/>
            <color theme="1"/>
            <rFont val="Calibri"/>
            <family val="2"/>
            <scheme val="minor"/>
          </rPr>
          <t>Seleccione el tipo de procedimiento</t>
        </r>
      </text>
    </comment>
    <comment ref="D1715" authorId="1" shapeId="0">
      <text>
        <r>
          <rPr>
            <sz val="11"/>
            <color theme="1"/>
            <rFont val="Calibri"/>
            <family val="2"/>
            <scheme val="minor"/>
          </rPr>
          <t>Seleccione el tipo de procedimiento</t>
        </r>
      </text>
    </comment>
    <comment ref="E1715" authorId="1" shapeId="0">
      <text>
        <r>
          <rPr>
            <sz val="11"/>
            <color theme="1"/>
            <rFont val="Calibri"/>
            <family val="2"/>
            <scheme val="minor"/>
          </rPr>
          <t>Seleccione un valor de la lista</t>
        </r>
      </text>
    </comment>
    <comment ref="F1715" authorId="1" shapeId="0">
      <text>
        <r>
          <rPr>
            <sz val="11"/>
            <color theme="1"/>
            <rFont val="Calibri"/>
            <family val="2"/>
            <scheme val="minor"/>
          </rPr>
          <t>Introduzca el código SNIP</t>
        </r>
      </text>
    </comment>
    <comment ref="C1716" authorId="1" shapeId="0">
      <text>
        <r>
          <rPr>
            <sz val="11"/>
            <color theme="1"/>
            <rFont val="Calibri"/>
            <family val="2"/>
            <scheme val="minor"/>
          </rPr>
          <t>Introduzca la fecha de inicio del proceso, en formato dd-mm-aaaa</t>
        </r>
      </text>
    </comment>
    <comment ref="F17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2" shapeId="0">
      <text/>
    </comment>
    <comment ref="C1718" authorId="1" shapeId="0">
      <text>
        <r>
          <rPr>
            <sz val="11"/>
            <color theme="1"/>
            <rFont val="Calibri"/>
            <family val="2"/>
            <scheme val="minor"/>
          </rPr>
          <t>Introduzca la fecha prevista de adjudicación, en formato dd-mm-aaaa</t>
        </r>
      </text>
    </comment>
    <comment ref="F1718" authorId="2" shapeId="0">
      <text/>
    </comment>
    <comment ref="F1719" authorId="1" shapeId="0">
      <text/>
    </comment>
    <comment ref="A1721" authorId="1" shapeId="0">
      <text>
        <r>
          <rPr>
            <sz val="11"/>
            <color theme="1"/>
            <rFont val="Calibri"/>
            <family val="2"/>
            <scheme val="minor"/>
          </rPr>
          <t>Introduzca un codigo UNSPSC</t>
        </r>
      </text>
    </comment>
    <comment ref="B1721" authorId="1" shapeId="0">
      <text>
        <r>
          <rPr>
            <sz val="11"/>
            <color theme="1"/>
            <rFont val="Calibri"/>
            <family val="2"/>
            <scheme val="minor"/>
          </rPr>
          <t>Descripción calculada automáticamente a partir de código del artículo</t>
        </r>
      </text>
    </comment>
    <comment ref="C1721" authorId="1" shapeId="0">
      <text>
        <r>
          <rPr>
            <sz val="11"/>
            <color theme="1"/>
            <rFont val="Calibri"/>
            <family val="2"/>
            <scheme val="minor"/>
          </rPr>
          <t>Seleccione un valor de la lista</t>
        </r>
      </text>
    </comment>
    <comment ref="D1721" authorId="1" shapeId="0">
      <text>
        <r>
          <rPr>
            <sz val="11"/>
            <color theme="1"/>
            <rFont val="Calibri"/>
            <family val="2"/>
            <scheme val="minor"/>
          </rPr>
          <t>Introduzca un número con dos decimales como máximo. Debe ser igual o mayor a la "Cantidad Real Consumida"</t>
        </r>
      </text>
    </comment>
    <comment ref="E1721" authorId="1" shapeId="0">
      <text>
        <r>
          <rPr>
            <sz val="11"/>
            <color theme="1"/>
            <rFont val="Calibri"/>
            <family val="2"/>
            <scheme val="minor"/>
          </rPr>
          <t>Introduzca un número con dos decimales como máximo</t>
        </r>
      </text>
    </comment>
    <comment ref="F1721" authorId="1" shapeId="0">
      <text>
        <r>
          <rPr>
            <sz val="11"/>
            <color theme="1"/>
            <rFont val="Calibri"/>
            <family val="2"/>
            <scheme val="minor"/>
          </rPr>
          <t>Monto calculado automáticamente por el sistema</t>
        </r>
      </text>
    </comment>
    <comment ref="A1732" authorId="1" shapeId="0">
      <text>
        <r>
          <rPr>
            <sz val="11"/>
            <color theme="1"/>
            <rFont val="Calibri"/>
            <family val="2"/>
            <scheme val="minor"/>
          </rPr>
          <t>Introducir un texto con el nombre o referencia de la contratación</t>
        </r>
      </text>
    </comment>
    <comment ref="B1732" authorId="1" shapeId="0">
      <text>
        <r>
          <rPr>
            <sz val="11"/>
            <color theme="1"/>
            <rFont val="Calibri"/>
            <family val="2"/>
            <scheme val="minor"/>
          </rPr>
          <t>Introduzca un texto con la finalidad de la contratación</t>
        </r>
      </text>
    </comment>
    <comment ref="C1732" authorId="1" shapeId="0">
      <text>
        <r>
          <rPr>
            <sz val="11"/>
            <color theme="1"/>
            <rFont val="Calibri"/>
            <family val="2"/>
            <scheme val="minor"/>
          </rPr>
          <t>Seleccionar un valor del listado</t>
        </r>
      </text>
    </comment>
    <comment ref="D1732" authorId="1" shapeId="0">
      <text>
        <r>
          <rPr>
            <sz val="11"/>
            <color theme="1"/>
            <rFont val="Calibri"/>
            <family val="2"/>
            <scheme val="minor"/>
          </rPr>
          <t>Seleccione el tipo de procedimiento</t>
        </r>
      </text>
    </comment>
    <comment ref="E1732" authorId="1" shapeId="0">
      <text>
        <r>
          <rPr>
            <sz val="11"/>
            <color theme="1"/>
            <rFont val="Calibri"/>
            <family val="2"/>
            <scheme val="minor"/>
          </rPr>
          <t>Seleccione un valor de la lista</t>
        </r>
      </text>
    </comment>
    <comment ref="F1732" authorId="1" shapeId="0">
      <text>
        <r>
          <rPr>
            <sz val="11"/>
            <color theme="1"/>
            <rFont val="Calibri"/>
            <family val="2"/>
            <scheme val="minor"/>
          </rPr>
          <t>Introduzca el código SNIP</t>
        </r>
      </text>
    </comment>
    <comment ref="C1733" authorId="1" shapeId="0">
      <text>
        <r>
          <rPr>
            <sz val="11"/>
            <color theme="1"/>
            <rFont val="Calibri"/>
            <family val="2"/>
            <scheme val="minor"/>
          </rPr>
          <t>Introduzca la fecha de inicio del proceso, en formato dd-mm-aaaa</t>
        </r>
      </text>
    </comment>
    <comment ref="F17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2" shapeId="0">
      <text/>
    </comment>
    <comment ref="C1735" authorId="1" shapeId="0">
      <text>
        <r>
          <rPr>
            <sz val="11"/>
            <color theme="1"/>
            <rFont val="Calibri"/>
            <family val="2"/>
            <scheme val="minor"/>
          </rPr>
          <t>Introduzca la fecha prevista de adjudicación, en formato dd-mm-aaaa</t>
        </r>
      </text>
    </comment>
    <comment ref="F1735" authorId="2" shapeId="0">
      <text/>
    </comment>
    <comment ref="F1736" authorId="1" shapeId="0">
      <text/>
    </comment>
    <comment ref="A1738" authorId="1" shapeId="0">
      <text>
        <r>
          <rPr>
            <sz val="11"/>
            <color theme="1"/>
            <rFont val="Calibri"/>
            <family val="2"/>
            <scheme val="minor"/>
          </rPr>
          <t>Introduzca un codigo UNSPSC</t>
        </r>
      </text>
    </comment>
    <comment ref="B1738" authorId="1" shapeId="0">
      <text>
        <r>
          <rPr>
            <sz val="11"/>
            <color theme="1"/>
            <rFont val="Calibri"/>
            <family val="2"/>
            <scheme val="minor"/>
          </rPr>
          <t>Descripción calculada automáticamente a partir de código del artículo</t>
        </r>
      </text>
    </comment>
    <comment ref="C1738" authorId="1" shapeId="0">
      <text>
        <r>
          <rPr>
            <sz val="11"/>
            <color theme="1"/>
            <rFont val="Calibri"/>
            <family val="2"/>
            <scheme val="minor"/>
          </rPr>
          <t>Seleccione un valor de la lista</t>
        </r>
      </text>
    </comment>
    <comment ref="D1738" authorId="1" shapeId="0">
      <text>
        <r>
          <rPr>
            <sz val="11"/>
            <color theme="1"/>
            <rFont val="Calibri"/>
            <family val="2"/>
            <scheme val="minor"/>
          </rPr>
          <t>Introduzca un número con dos decimales como máximo. Debe ser igual o mayor a la "Cantidad Real Consumida"</t>
        </r>
      </text>
    </comment>
    <comment ref="E1738" authorId="1" shapeId="0">
      <text>
        <r>
          <rPr>
            <sz val="11"/>
            <color theme="1"/>
            <rFont val="Calibri"/>
            <family val="2"/>
            <scheme val="minor"/>
          </rPr>
          <t>Introduzca un número con dos decimales como máximo</t>
        </r>
      </text>
    </comment>
    <comment ref="F1738" authorId="1" shapeId="0">
      <text>
        <r>
          <rPr>
            <sz val="11"/>
            <color theme="1"/>
            <rFont val="Calibri"/>
            <family val="2"/>
            <scheme val="minor"/>
          </rPr>
          <t>Monto calculado automáticamente por el sistema</t>
        </r>
      </text>
    </comment>
    <comment ref="A1743" authorId="1" shapeId="0">
      <text>
        <r>
          <rPr>
            <sz val="11"/>
            <color theme="1"/>
            <rFont val="Calibri"/>
            <family val="2"/>
            <scheme val="minor"/>
          </rPr>
          <t>Introducir un texto con el nombre o referencia de la contratación</t>
        </r>
      </text>
    </comment>
    <comment ref="B1743" authorId="1" shapeId="0">
      <text>
        <r>
          <rPr>
            <sz val="11"/>
            <color theme="1"/>
            <rFont val="Calibri"/>
            <family val="2"/>
            <scheme val="minor"/>
          </rPr>
          <t>Introduzca un texto con la finalidad de la contratación</t>
        </r>
      </text>
    </comment>
    <comment ref="C1743" authorId="1" shapeId="0">
      <text>
        <r>
          <rPr>
            <sz val="11"/>
            <color theme="1"/>
            <rFont val="Calibri"/>
            <family val="2"/>
            <scheme val="minor"/>
          </rPr>
          <t>Seleccionar un valor del listado</t>
        </r>
      </text>
    </comment>
    <comment ref="D1743" authorId="1" shapeId="0">
      <text>
        <r>
          <rPr>
            <sz val="11"/>
            <color theme="1"/>
            <rFont val="Calibri"/>
            <family val="2"/>
            <scheme val="minor"/>
          </rPr>
          <t>Seleccione el tipo de procedimiento</t>
        </r>
      </text>
    </comment>
    <comment ref="E1743" authorId="1" shapeId="0">
      <text>
        <r>
          <rPr>
            <sz val="11"/>
            <color theme="1"/>
            <rFont val="Calibri"/>
            <family val="2"/>
            <scheme val="minor"/>
          </rPr>
          <t>Seleccione un valor de la lista</t>
        </r>
      </text>
    </comment>
    <comment ref="F1743" authorId="1" shapeId="0">
      <text>
        <r>
          <rPr>
            <sz val="11"/>
            <color theme="1"/>
            <rFont val="Calibri"/>
            <family val="2"/>
            <scheme val="minor"/>
          </rPr>
          <t>Introduzca el código SNIP</t>
        </r>
      </text>
    </comment>
    <comment ref="C1744" authorId="1" shapeId="0">
      <text>
        <r>
          <rPr>
            <sz val="11"/>
            <color theme="1"/>
            <rFont val="Calibri"/>
            <family val="2"/>
            <scheme val="minor"/>
          </rPr>
          <t>Introduzca la fecha de inicio del proceso, en formato dd-mm-aaaa</t>
        </r>
      </text>
    </comment>
    <comment ref="F17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2" shapeId="0">
      <text/>
    </comment>
    <comment ref="C1746" authorId="1" shapeId="0">
      <text>
        <r>
          <rPr>
            <sz val="11"/>
            <color theme="1"/>
            <rFont val="Calibri"/>
            <family val="2"/>
            <scheme val="minor"/>
          </rPr>
          <t>Introduzca la fecha prevista de adjudicación, en formato dd-mm-aaaa</t>
        </r>
      </text>
    </comment>
    <comment ref="F1746" authorId="2" shapeId="0">
      <text/>
    </comment>
    <comment ref="F1747" authorId="1" shapeId="0">
      <text/>
    </comment>
    <comment ref="A1749" authorId="1" shapeId="0">
      <text>
        <r>
          <rPr>
            <sz val="11"/>
            <color theme="1"/>
            <rFont val="Calibri"/>
            <family val="2"/>
            <scheme val="minor"/>
          </rPr>
          <t>Introduzca un codigo UNSPSC</t>
        </r>
      </text>
    </comment>
    <comment ref="B1749" authorId="1" shapeId="0">
      <text>
        <r>
          <rPr>
            <sz val="11"/>
            <color theme="1"/>
            <rFont val="Calibri"/>
            <family val="2"/>
            <scheme val="minor"/>
          </rPr>
          <t>Descripción calculada automáticamente a partir de código del artículo</t>
        </r>
      </text>
    </comment>
    <comment ref="C1749" authorId="1" shapeId="0">
      <text>
        <r>
          <rPr>
            <sz val="11"/>
            <color theme="1"/>
            <rFont val="Calibri"/>
            <family val="2"/>
            <scheme val="minor"/>
          </rPr>
          <t>Seleccione un valor de la lista</t>
        </r>
      </text>
    </comment>
    <comment ref="D1749" authorId="1" shapeId="0">
      <text>
        <r>
          <rPr>
            <sz val="11"/>
            <color theme="1"/>
            <rFont val="Calibri"/>
            <family val="2"/>
            <scheme val="minor"/>
          </rPr>
          <t>Introduzca un número con dos decimales como máximo. Debe ser igual o mayor a la "Cantidad Real Consumida"</t>
        </r>
      </text>
    </comment>
    <comment ref="E1749" authorId="1" shapeId="0">
      <text>
        <r>
          <rPr>
            <sz val="11"/>
            <color theme="1"/>
            <rFont val="Calibri"/>
            <family val="2"/>
            <scheme val="minor"/>
          </rPr>
          <t>Introduzca un número con dos decimales como máximo</t>
        </r>
      </text>
    </comment>
    <comment ref="F1749" authorId="1" shapeId="0">
      <text>
        <r>
          <rPr>
            <sz val="11"/>
            <color theme="1"/>
            <rFont val="Calibri"/>
            <family val="2"/>
            <scheme val="minor"/>
          </rPr>
          <t>Monto calculado automáticamente por el sistema</t>
        </r>
      </text>
    </comment>
    <comment ref="A1754" authorId="1" shapeId="0">
      <text>
        <r>
          <rPr>
            <sz val="11"/>
            <color theme="1"/>
            <rFont val="Calibri"/>
            <family val="2"/>
            <scheme val="minor"/>
          </rPr>
          <t>Introducir un texto con el nombre o referencia de la contratación</t>
        </r>
      </text>
    </comment>
    <comment ref="B1754" authorId="1" shapeId="0">
      <text>
        <r>
          <rPr>
            <sz val="11"/>
            <color theme="1"/>
            <rFont val="Calibri"/>
            <family val="2"/>
            <scheme val="minor"/>
          </rPr>
          <t>Introduzca un texto con la finalidad de la contratación</t>
        </r>
      </text>
    </comment>
    <comment ref="C1754" authorId="1" shapeId="0">
      <text>
        <r>
          <rPr>
            <sz val="11"/>
            <color theme="1"/>
            <rFont val="Calibri"/>
            <family val="2"/>
            <scheme val="minor"/>
          </rPr>
          <t>Seleccionar un valor del listado</t>
        </r>
      </text>
    </comment>
    <comment ref="D1754" authorId="1" shapeId="0">
      <text>
        <r>
          <rPr>
            <sz val="11"/>
            <color theme="1"/>
            <rFont val="Calibri"/>
            <family val="2"/>
            <scheme val="minor"/>
          </rPr>
          <t>Seleccione el tipo de procedimiento</t>
        </r>
      </text>
    </comment>
    <comment ref="E1754" authorId="1" shapeId="0">
      <text>
        <r>
          <rPr>
            <sz val="11"/>
            <color theme="1"/>
            <rFont val="Calibri"/>
            <family val="2"/>
            <scheme val="minor"/>
          </rPr>
          <t>Seleccione un valor de la lista</t>
        </r>
      </text>
    </comment>
    <comment ref="F1754" authorId="1" shapeId="0">
      <text>
        <r>
          <rPr>
            <sz val="11"/>
            <color theme="1"/>
            <rFont val="Calibri"/>
            <family val="2"/>
            <scheme val="minor"/>
          </rPr>
          <t>Introduzca el código SNIP</t>
        </r>
      </text>
    </comment>
    <comment ref="C1755" authorId="1" shapeId="0">
      <text>
        <r>
          <rPr>
            <sz val="11"/>
            <color theme="1"/>
            <rFont val="Calibri"/>
            <family val="2"/>
            <scheme val="minor"/>
          </rPr>
          <t>Introduzca la fecha de inicio del proceso, en formato dd-mm-aaaa</t>
        </r>
      </text>
    </comment>
    <comment ref="F17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text/>
    </comment>
    <comment ref="C1757" authorId="1" shapeId="0">
      <text>
        <r>
          <rPr>
            <sz val="11"/>
            <color theme="1"/>
            <rFont val="Calibri"/>
            <family val="2"/>
            <scheme val="minor"/>
          </rPr>
          <t>Introduzca la fecha prevista de adjudicación, en formato dd-mm-aaaa</t>
        </r>
      </text>
    </comment>
    <comment ref="F1757" authorId="2" shapeId="0">
      <text/>
    </comment>
    <comment ref="F1758" authorId="1" shapeId="0">
      <text/>
    </comment>
    <comment ref="A1760" authorId="1" shapeId="0">
      <text>
        <r>
          <rPr>
            <sz val="11"/>
            <color theme="1"/>
            <rFont val="Calibri"/>
            <family val="2"/>
            <scheme val="minor"/>
          </rPr>
          <t>Introduzca un codigo UNSPSC</t>
        </r>
      </text>
    </comment>
    <comment ref="B1760" authorId="1" shapeId="0">
      <text>
        <r>
          <rPr>
            <sz val="11"/>
            <color theme="1"/>
            <rFont val="Calibri"/>
            <family val="2"/>
            <scheme val="minor"/>
          </rPr>
          <t>Descripción calculada automáticamente a partir de código del artículo</t>
        </r>
      </text>
    </comment>
    <comment ref="C1760" authorId="1" shapeId="0">
      <text>
        <r>
          <rPr>
            <sz val="11"/>
            <color theme="1"/>
            <rFont val="Calibri"/>
            <family val="2"/>
            <scheme val="minor"/>
          </rPr>
          <t>Seleccione un valor de la lista</t>
        </r>
      </text>
    </comment>
    <comment ref="D1760" authorId="1" shapeId="0">
      <text>
        <r>
          <rPr>
            <sz val="11"/>
            <color theme="1"/>
            <rFont val="Calibri"/>
            <family val="2"/>
            <scheme val="minor"/>
          </rPr>
          <t>Introduzca un número con dos decimales como máximo. Debe ser igual o mayor a la "Cantidad Real Consumida"</t>
        </r>
      </text>
    </comment>
    <comment ref="E1760" authorId="1" shapeId="0">
      <text>
        <r>
          <rPr>
            <sz val="11"/>
            <color theme="1"/>
            <rFont val="Calibri"/>
            <family val="2"/>
            <scheme val="minor"/>
          </rPr>
          <t>Introduzca un número con dos decimales como máximo</t>
        </r>
      </text>
    </comment>
    <comment ref="F1760" authorId="1" shapeId="0">
      <text>
        <r>
          <rPr>
            <sz val="11"/>
            <color theme="1"/>
            <rFont val="Calibri"/>
            <family val="2"/>
            <scheme val="minor"/>
          </rPr>
          <t>Monto calculado automáticamente por el sistema</t>
        </r>
      </text>
    </comment>
    <comment ref="A1811" authorId="1" shapeId="0">
      <text>
        <r>
          <rPr>
            <sz val="11"/>
            <color theme="1"/>
            <rFont val="Calibri"/>
            <family val="2"/>
            <scheme val="minor"/>
          </rPr>
          <t>Introducir un texto con el nombre o referencia de la contratación</t>
        </r>
      </text>
    </comment>
    <comment ref="B1811" authorId="1" shapeId="0">
      <text>
        <r>
          <rPr>
            <sz val="11"/>
            <color theme="1"/>
            <rFont val="Calibri"/>
            <family val="2"/>
            <scheme val="minor"/>
          </rPr>
          <t>Introduzca un texto con la finalidad de la contratación</t>
        </r>
      </text>
    </comment>
    <comment ref="C1811" authorId="1" shapeId="0">
      <text>
        <r>
          <rPr>
            <sz val="11"/>
            <color theme="1"/>
            <rFont val="Calibri"/>
            <family val="2"/>
            <scheme val="minor"/>
          </rPr>
          <t>Seleccionar un valor del listado</t>
        </r>
      </text>
    </comment>
    <comment ref="D1811" authorId="1" shapeId="0">
      <text>
        <r>
          <rPr>
            <sz val="11"/>
            <color theme="1"/>
            <rFont val="Calibri"/>
            <family val="2"/>
            <scheme val="minor"/>
          </rPr>
          <t>Seleccione el tipo de procedimiento</t>
        </r>
      </text>
    </comment>
    <comment ref="E1811" authorId="1" shapeId="0">
      <text>
        <r>
          <rPr>
            <sz val="11"/>
            <color theme="1"/>
            <rFont val="Calibri"/>
            <family val="2"/>
            <scheme val="minor"/>
          </rPr>
          <t>Seleccione un valor de la lista</t>
        </r>
      </text>
    </comment>
    <comment ref="F1811" authorId="1" shapeId="0">
      <text>
        <r>
          <rPr>
            <sz val="11"/>
            <color theme="1"/>
            <rFont val="Calibri"/>
            <family val="2"/>
            <scheme val="minor"/>
          </rPr>
          <t>Introduzca el código SNIP</t>
        </r>
      </text>
    </comment>
    <comment ref="C1812" authorId="1" shapeId="0">
      <text>
        <r>
          <rPr>
            <sz val="11"/>
            <color theme="1"/>
            <rFont val="Calibri"/>
            <family val="2"/>
            <scheme val="minor"/>
          </rPr>
          <t>Introduzca la fecha de inicio del proceso, en formato dd-mm-aaaa</t>
        </r>
      </text>
    </comment>
    <comment ref="F18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3" authorId="2" shapeId="0">
      <text/>
    </comment>
    <comment ref="C1814" authorId="1" shapeId="0">
      <text>
        <r>
          <rPr>
            <sz val="11"/>
            <color theme="1"/>
            <rFont val="Calibri"/>
            <family val="2"/>
            <scheme val="minor"/>
          </rPr>
          <t>Introduzca la fecha prevista de adjudicación, en formato dd-mm-aaaa</t>
        </r>
      </text>
    </comment>
    <comment ref="F1814" authorId="2" shapeId="0">
      <text/>
    </comment>
    <comment ref="F1815" authorId="1" shapeId="0">
      <text/>
    </comment>
    <comment ref="A1817" authorId="1" shapeId="0">
      <text>
        <r>
          <rPr>
            <sz val="11"/>
            <color theme="1"/>
            <rFont val="Calibri"/>
            <family val="2"/>
            <scheme val="minor"/>
          </rPr>
          <t>Introduzca un codigo UNSPSC</t>
        </r>
      </text>
    </comment>
    <comment ref="B1817" authorId="1" shapeId="0">
      <text>
        <r>
          <rPr>
            <sz val="11"/>
            <color theme="1"/>
            <rFont val="Calibri"/>
            <family val="2"/>
            <scheme val="minor"/>
          </rPr>
          <t>Descripción calculada automáticamente a partir de código del artículo</t>
        </r>
      </text>
    </comment>
    <comment ref="C1817" authorId="1" shapeId="0">
      <text>
        <r>
          <rPr>
            <sz val="11"/>
            <color theme="1"/>
            <rFont val="Calibri"/>
            <family val="2"/>
            <scheme val="minor"/>
          </rPr>
          <t>Seleccione un valor de la lista</t>
        </r>
      </text>
    </comment>
    <comment ref="D1817" authorId="1" shapeId="0">
      <text>
        <r>
          <rPr>
            <sz val="11"/>
            <color theme="1"/>
            <rFont val="Calibri"/>
            <family val="2"/>
            <scheme val="minor"/>
          </rPr>
          <t>Introduzca un número con dos decimales como máximo. Debe ser igual o mayor a la "Cantidad Real Consumida"</t>
        </r>
      </text>
    </comment>
    <comment ref="E1817" authorId="1" shapeId="0">
      <text>
        <r>
          <rPr>
            <sz val="11"/>
            <color theme="1"/>
            <rFont val="Calibri"/>
            <family val="2"/>
            <scheme val="minor"/>
          </rPr>
          <t>Introduzca un número con dos decimales como máximo</t>
        </r>
      </text>
    </comment>
    <comment ref="F1817" authorId="1" shapeId="0">
      <text>
        <r>
          <rPr>
            <sz val="11"/>
            <color theme="1"/>
            <rFont val="Calibri"/>
            <family val="2"/>
            <scheme val="minor"/>
          </rPr>
          <t>Monto calculado automáticamente por el sistema</t>
        </r>
      </text>
    </comment>
    <comment ref="A1822" authorId="1" shapeId="0">
      <text>
        <r>
          <rPr>
            <sz val="11"/>
            <color theme="1"/>
            <rFont val="Calibri"/>
            <family val="2"/>
            <scheme val="minor"/>
          </rPr>
          <t>Introducir un texto con el nombre o referencia de la contratación</t>
        </r>
      </text>
    </comment>
    <comment ref="B1822" authorId="1" shapeId="0">
      <text>
        <r>
          <rPr>
            <sz val="11"/>
            <color theme="1"/>
            <rFont val="Calibri"/>
            <family val="2"/>
            <scheme val="minor"/>
          </rPr>
          <t>Introduzca un texto con la finalidad de la contratación</t>
        </r>
      </text>
    </comment>
    <comment ref="C1822" authorId="1" shapeId="0">
      <text>
        <r>
          <rPr>
            <sz val="11"/>
            <color theme="1"/>
            <rFont val="Calibri"/>
            <family val="2"/>
            <scheme val="minor"/>
          </rPr>
          <t>Seleccionar un valor del listado</t>
        </r>
      </text>
    </comment>
    <comment ref="D1822" authorId="1" shapeId="0">
      <text>
        <r>
          <rPr>
            <sz val="11"/>
            <color theme="1"/>
            <rFont val="Calibri"/>
            <family val="2"/>
            <scheme val="minor"/>
          </rPr>
          <t>Seleccione el tipo de procedimiento</t>
        </r>
      </text>
    </comment>
    <comment ref="E1822" authorId="1" shapeId="0">
      <text>
        <r>
          <rPr>
            <sz val="11"/>
            <color theme="1"/>
            <rFont val="Calibri"/>
            <family val="2"/>
            <scheme val="minor"/>
          </rPr>
          <t>Seleccione un valor de la lista</t>
        </r>
      </text>
    </comment>
    <comment ref="F1822" authorId="1" shapeId="0">
      <text>
        <r>
          <rPr>
            <sz val="11"/>
            <color theme="1"/>
            <rFont val="Calibri"/>
            <family val="2"/>
            <scheme val="minor"/>
          </rPr>
          <t>Introduzca el código SNIP</t>
        </r>
      </text>
    </comment>
    <comment ref="C1823" authorId="1" shapeId="0">
      <text>
        <r>
          <rPr>
            <sz val="11"/>
            <color theme="1"/>
            <rFont val="Calibri"/>
            <family val="2"/>
            <scheme val="minor"/>
          </rPr>
          <t>Introduzca la fecha de inicio del proceso, en formato dd-mm-aaaa</t>
        </r>
      </text>
    </comment>
    <comment ref="F18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4" authorId="2" shapeId="0">
      <text/>
    </comment>
    <comment ref="C1825" authorId="1" shapeId="0">
      <text>
        <r>
          <rPr>
            <sz val="11"/>
            <color theme="1"/>
            <rFont val="Calibri"/>
            <family val="2"/>
            <scheme val="minor"/>
          </rPr>
          <t>Introduzca la fecha prevista de adjudicación, en formato dd-mm-aaaa</t>
        </r>
      </text>
    </comment>
    <comment ref="F1825" authorId="2" shapeId="0">
      <text/>
    </comment>
    <comment ref="F1826" authorId="1" shapeId="0">
      <text/>
    </comment>
    <comment ref="A1828" authorId="1" shapeId="0">
      <text>
        <r>
          <rPr>
            <sz val="11"/>
            <color theme="1"/>
            <rFont val="Calibri"/>
            <family val="2"/>
            <scheme val="minor"/>
          </rPr>
          <t>Introduzca un codigo UNSPSC</t>
        </r>
      </text>
    </comment>
    <comment ref="B1828" authorId="1" shapeId="0">
      <text>
        <r>
          <rPr>
            <sz val="11"/>
            <color theme="1"/>
            <rFont val="Calibri"/>
            <family val="2"/>
            <scheme val="minor"/>
          </rPr>
          <t>Descripción calculada automáticamente a partir de código del artículo</t>
        </r>
      </text>
    </comment>
    <comment ref="C1828" authorId="1" shapeId="0">
      <text>
        <r>
          <rPr>
            <sz val="11"/>
            <color theme="1"/>
            <rFont val="Calibri"/>
            <family val="2"/>
            <scheme val="minor"/>
          </rPr>
          <t>Seleccione un valor de la lista</t>
        </r>
      </text>
    </comment>
    <comment ref="D1828" authorId="1" shapeId="0">
      <text>
        <r>
          <rPr>
            <sz val="11"/>
            <color theme="1"/>
            <rFont val="Calibri"/>
            <family val="2"/>
            <scheme val="minor"/>
          </rPr>
          <t>Introduzca un número con dos decimales como máximo. Debe ser igual o mayor a la "Cantidad Real Consumida"</t>
        </r>
      </text>
    </comment>
    <comment ref="E1828" authorId="1" shapeId="0">
      <text>
        <r>
          <rPr>
            <sz val="11"/>
            <color theme="1"/>
            <rFont val="Calibri"/>
            <family val="2"/>
            <scheme val="minor"/>
          </rPr>
          <t>Introduzca un número con dos decimales como máximo</t>
        </r>
      </text>
    </comment>
    <comment ref="F1828" authorId="1" shapeId="0">
      <text>
        <r>
          <rPr>
            <sz val="11"/>
            <color theme="1"/>
            <rFont val="Calibri"/>
            <family val="2"/>
            <scheme val="minor"/>
          </rPr>
          <t>Monto calculado automáticamente por el sistema</t>
        </r>
      </text>
    </comment>
    <comment ref="A1833" authorId="1" shapeId="0">
      <text>
        <r>
          <rPr>
            <sz val="11"/>
            <color theme="1"/>
            <rFont val="Calibri"/>
            <family val="2"/>
            <scheme val="minor"/>
          </rPr>
          <t>Introducir un texto con el nombre o referencia de la contratación</t>
        </r>
      </text>
    </comment>
    <comment ref="B1833" authorId="1" shapeId="0">
      <text>
        <r>
          <rPr>
            <sz val="11"/>
            <color theme="1"/>
            <rFont val="Calibri"/>
            <family val="2"/>
            <scheme val="minor"/>
          </rPr>
          <t>Introduzca un texto con la finalidad de la contratación</t>
        </r>
      </text>
    </comment>
    <comment ref="C1833" authorId="1" shapeId="0">
      <text>
        <r>
          <rPr>
            <sz val="11"/>
            <color theme="1"/>
            <rFont val="Calibri"/>
            <family val="2"/>
            <scheme val="minor"/>
          </rPr>
          <t>Seleccionar un valor del listado</t>
        </r>
      </text>
    </comment>
    <comment ref="D1833" authorId="1" shapeId="0">
      <text>
        <r>
          <rPr>
            <sz val="11"/>
            <color theme="1"/>
            <rFont val="Calibri"/>
            <family val="2"/>
            <scheme val="minor"/>
          </rPr>
          <t>Seleccione el tipo de procedimiento</t>
        </r>
      </text>
    </comment>
    <comment ref="E1833" authorId="1" shapeId="0">
      <text>
        <r>
          <rPr>
            <sz val="11"/>
            <color theme="1"/>
            <rFont val="Calibri"/>
            <family val="2"/>
            <scheme val="minor"/>
          </rPr>
          <t>Seleccione un valor de la lista</t>
        </r>
      </text>
    </comment>
    <comment ref="F1833" authorId="1" shapeId="0">
      <text>
        <r>
          <rPr>
            <sz val="11"/>
            <color theme="1"/>
            <rFont val="Calibri"/>
            <family val="2"/>
            <scheme val="minor"/>
          </rPr>
          <t>Introduzca el código SNIP</t>
        </r>
      </text>
    </comment>
    <comment ref="C1834" authorId="1" shapeId="0">
      <text>
        <r>
          <rPr>
            <sz val="11"/>
            <color theme="1"/>
            <rFont val="Calibri"/>
            <family val="2"/>
            <scheme val="minor"/>
          </rPr>
          <t>Introduzca la fecha de inicio del proceso, en formato dd-mm-aaaa</t>
        </r>
      </text>
    </comment>
    <comment ref="F18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5" authorId="2" shapeId="0">
      <text/>
    </comment>
    <comment ref="C1836" authorId="1" shapeId="0">
      <text>
        <r>
          <rPr>
            <sz val="11"/>
            <color theme="1"/>
            <rFont val="Calibri"/>
            <family val="2"/>
            <scheme val="minor"/>
          </rPr>
          <t>Introduzca la fecha prevista de adjudicación, en formato dd-mm-aaaa</t>
        </r>
      </text>
    </comment>
    <comment ref="F1836" authorId="2" shapeId="0">
      <text/>
    </comment>
    <comment ref="F1837" authorId="1" shapeId="0">
      <text/>
    </comment>
    <comment ref="A1839" authorId="1" shapeId="0">
      <text>
        <r>
          <rPr>
            <sz val="11"/>
            <color theme="1"/>
            <rFont val="Calibri"/>
            <family val="2"/>
            <scheme val="minor"/>
          </rPr>
          <t>Introduzca un codigo UNSPSC</t>
        </r>
      </text>
    </comment>
    <comment ref="B1839" authorId="1" shapeId="0">
      <text>
        <r>
          <rPr>
            <sz val="11"/>
            <color theme="1"/>
            <rFont val="Calibri"/>
            <family val="2"/>
            <scheme val="minor"/>
          </rPr>
          <t>Descripción calculada automáticamente a partir de código del artículo</t>
        </r>
      </text>
    </comment>
    <comment ref="C1839" authorId="1" shapeId="0">
      <text>
        <r>
          <rPr>
            <sz val="11"/>
            <color theme="1"/>
            <rFont val="Calibri"/>
            <family val="2"/>
            <scheme val="minor"/>
          </rPr>
          <t>Seleccione un valor de la lista</t>
        </r>
      </text>
    </comment>
    <comment ref="D1839" authorId="1" shapeId="0">
      <text>
        <r>
          <rPr>
            <sz val="11"/>
            <color theme="1"/>
            <rFont val="Calibri"/>
            <family val="2"/>
            <scheme val="minor"/>
          </rPr>
          <t>Introduzca un número con dos decimales como máximo. Debe ser igual o mayor a la "Cantidad Real Consumida"</t>
        </r>
      </text>
    </comment>
    <comment ref="E1839" authorId="1" shapeId="0">
      <text>
        <r>
          <rPr>
            <sz val="11"/>
            <color theme="1"/>
            <rFont val="Calibri"/>
            <family val="2"/>
            <scheme val="minor"/>
          </rPr>
          <t>Introduzca un número con dos decimales como máximo</t>
        </r>
      </text>
    </comment>
    <comment ref="F1839" authorId="1" shapeId="0">
      <text>
        <r>
          <rPr>
            <sz val="11"/>
            <color theme="1"/>
            <rFont val="Calibri"/>
            <family val="2"/>
            <scheme val="minor"/>
          </rPr>
          <t>Monto calculado automáticamente por el sistema</t>
        </r>
      </text>
    </comment>
    <comment ref="A1844" authorId="1" shapeId="0">
      <text>
        <r>
          <rPr>
            <sz val="11"/>
            <color theme="1"/>
            <rFont val="Calibri"/>
            <family val="2"/>
            <scheme val="minor"/>
          </rPr>
          <t>Introducir un texto con el nombre o referencia de la contratación</t>
        </r>
      </text>
    </comment>
    <comment ref="B1844" authorId="1" shapeId="0">
      <text>
        <r>
          <rPr>
            <sz val="11"/>
            <color theme="1"/>
            <rFont val="Calibri"/>
            <family val="2"/>
            <scheme val="minor"/>
          </rPr>
          <t>Introduzca un texto con la finalidad de la contratación</t>
        </r>
      </text>
    </comment>
    <comment ref="C1844" authorId="1" shapeId="0">
      <text>
        <r>
          <rPr>
            <sz val="11"/>
            <color theme="1"/>
            <rFont val="Calibri"/>
            <family val="2"/>
            <scheme val="minor"/>
          </rPr>
          <t>Seleccionar un valor del listado</t>
        </r>
      </text>
    </comment>
    <comment ref="D1844" authorId="1" shapeId="0">
      <text>
        <r>
          <rPr>
            <sz val="11"/>
            <color theme="1"/>
            <rFont val="Calibri"/>
            <family val="2"/>
            <scheme val="minor"/>
          </rPr>
          <t>Seleccione el tipo de procedimiento</t>
        </r>
      </text>
    </comment>
    <comment ref="E1844" authorId="1" shapeId="0">
      <text>
        <r>
          <rPr>
            <sz val="11"/>
            <color theme="1"/>
            <rFont val="Calibri"/>
            <family val="2"/>
            <scheme val="minor"/>
          </rPr>
          <t>Seleccione un valor de la lista</t>
        </r>
      </text>
    </comment>
    <comment ref="F1844" authorId="1" shapeId="0">
      <text>
        <r>
          <rPr>
            <sz val="11"/>
            <color theme="1"/>
            <rFont val="Calibri"/>
            <family val="2"/>
            <scheme val="minor"/>
          </rPr>
          <t>Introduzca el código SNIP</t>
        </r>
      </text>
    </comment>
    <comment ref="C1845" authorId="1" shapeId="0">
      <text>
        <r>
          <rPr>
            <sz val="11"/>
            <color theme="1"/>
            <rFont val="Calibri"/>
            <family val="2"/>
            <scheme val="minor"/>
          </rPr>
          <t>Introduzca la fecha de inicio del proceso, en formato dd-mm-aaaa</t>
        </r>
      </text>
    </comment>
    <comment ref="F1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6" authorId="2" shapeId="0">
      <text/>
    </comment>
    <comment ref="C1847" authorId="1" shapeId="0">
      <text>
        <r>
          <rPr>
            <sz val="11"/>
            <color theme="1"/>
            <rFont val="Calibri"/>
            <family val="2"/>
            <scheme val="minor"/>
          </rPr>
          <t>Introduzca la fecha prevista de adjudicación, en formato dd-mm-aaaa</t>
        </r>
      </text>
    </comment>
    <comment ref="F1847" authorId="2" shapeId="0">
      <text/>
    </comment>
    <comment ref="F1848" authorId="1" shapeId="0">
      <text/>
    </comment>
    <comment ref="A1850" authorId="1" shapeId="0">
      <text>
        <r>
          <rPr>
            <sz val="11"/>
            <color theme="1"/>
            <rFont val="Calibri"/>
            <family val="2"/>
            <scheme val="minor"/>
          </rPr>
          <t>Introduzca un codigo UNSPSC</t>
        </r>
      </text>
    </comment>
    <comment ref="B1850" authorId="1" shapeId="0">
      <text>
        <r>
          <rPr>
            <sz val="11"/>
            <color theme="1"/>
            <rFont val="Calibri"/>
            <family val="2"/>
            <scheme val="minor"/>
          </rPr>
          <t>Descripción calculada automáticamente a partir de código del artículo</t>
        </r>
      </text>
    </comment>
    <comment ref="C1850" authorId="1" shapeId="0">
      <text>
        <r>
          <rPr>
            <sz val="11"/>
            <color theme="1"/>
            <rFont val="Calibri"/>
            <family val="2"/>
            <scheme val="minor"/>
          </rPr>
          <t>Seleccione un valor de la lista</t>
        </r>
      </text>
    </comment>
    <comment ref="D1850" authorId="1" shapeId="0">
      <text>
        <r>
          <rPr>
            <sz val="11"/>
            <color theme="1"/>
            <rFont val="Calibri"/>
            <family val="2"/>
            <scheme val="minor"/>
          </rPr>
          <t>Introduzca un número con dos decimales como máximo. Debe ser igual o mayor a la "Cantidad Real Consumida"</t>
        </r>
      </text>
    </comment>
    <comment ref="E1850" authorId="1" shapeId="0">
      <text>
        <r>
          <rPr>
            <sz val="11"/>
            <color theme="1"/>
            <rFont val="Calibri"/>
            <family val="2"/>
            <scheme val="minor"/>
          </rPr>
          <t>Introduzca un número con dos decimales como máximo</t>
        </r>
      </text>
    </comment>
    <comment ref="F1850" authorId="1" shapeId="0">
      <text>
        <r>
          <rPr>
            <sz val="11"/>
            <color theme="1"/>
            <rFont val="Calibri"/>
            <family val="2"/>
            <scheme val="minor"/>
          </rPr>
          <t>Monto calculado automáticamente por el sistema</t>
        </r>
      </text>
    </comment>
    <comment ref="A1855" authorId="1" shapeId="0">
      <text>
        <r>
          <rPr>
            <sz val="11"/>
            <color theme="1"/>
            <rFont val="Calibri"/>
            <family val="2"/>
            <scheme val="minor"/>
          </rPr>
          <t>Introducir un texto con el nombre o referencia de la contratación</t>
        </r>
      </text>
    </comment>
    <comment ref="B1855" authorId="1" shapeId="0">
      <text>
        <r>
          <rPr>
            <sz val="11"/>
            <color theme="1"/>
            <rFont val="Calibri"/>
            <family val="2"/>
            <scheme val="minor"/>
          </rPr>
          <t>Introduzca un texto con la finalidad de la contratación</t>
        </r>
      </text>
    </comment>
    <comment ref="C1855" authorId="1" shapeId="0">
      <text>
        <r>
          <rPr>
            <sz val="11"/>
            <color theme="1"/>
            <rFont val="Calibri"/>
            <family val="2"/>
            <scheme val="minor"/>
          </rPr>
          <t>Seleccionar un valor del listado</t>
        </r>
      </text>
    </comment>
    <comment ref="D1855" authorId="1" shapeId="0">
      <text>
        <r>
          <rPr>
            <sz val="11"/>
            <color theme="1"/>
            <rFont val="Calibri"/>
            <family val="2"/>
            <scheme val="minor"/>
          </rPr>
          <t>Seleccione el tipo de procedimiento</t>
        </r>
      </text>
    </comment>
    <comment ref="E1855" authorId="1" shapeId="0">
      <text>
        <r>
          <rPr>
            <sz val="11"/>
            <color theme="1"/>
            <rFont val="Calibri"/>
            <family val="2"/>
            <scheme val="minor"/>
          </rPr>
          <t>Seleccione un valor de la lista</t>
        </r>
      </text>
    </comment>
    <comment ref="F1855" authorId="1" shapeId="0">
      <text>
        <r>
          <rPr>
            <sz val="11"/>
            <color theme="1"/>
            <rFont val="Calibri"/>
            <family val="2"/>
            <scheme val="minor"/>
          </rPr>
          <t>Introduzca el código SNIP</t>
        </r>
      </text>
    </comment>
    <comment ref="C1856" authorId="1" shapeId="0">
      <text>
        <r>
          <rPr>
            <sz val="11"/>
            <color theme="1"/>
            <rFont val="Calibri"/>
            <family val="2"/>
            <scheme val="minor"/>
          </rPr>
          <t>Introduzca la fecha de inicio del proceso, en formato dd-mm-aaaa</t>
        </r>
      </text>
    </comment>
    <comment ref="F18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7" authorId="2" shapeId="0">
      <text/>
    </comment>
    <comment ref="C1858" authorId="1" shapeId="0">
      <text>
        <r>
          <rPr>
            <sz val="11"/>
            <color theme="1"/>
            <rFont val="Calibri"/>
            <family val="2"/>
            <scheme val="minor"/>
          </rPr>
          <t>Introduzca la fecha prevista de adjudicación, en formato dd-mm-aaaa</t>
        </r>
      </text>
    </comment>
    <comment ref="F1858" authorId="2" shapeId="0">
      <text/>
    </comment>
    <comment ref="F1859" authorId="1" shapeId="0">
      <text/>
    </comment>
    <comment ref="A1861" authorId="1" shapeId="0">
      <text>
        <r>
          <rPr>
            <sz val="11"/>
            <color theme="1"/>
            <rFont val="Calibri"/>
            <family val="2"/>
            <scheme val="minor"/>
          </rPr>
          <t>Introduzca un codigo UNSPSC</t>
        </r>
      </text>
    </comment>
    <comment ref="B1861" authorId="1" shapeId="0">
      <text>
        <r>
          <rPr>
            <sz val="11"/>
            <color theme="1"/>
            <rFont val="Calibri"/>
            <family val="2"/>
            <scheme val="minor"/>
          </rPr>
          <t>Descripción calculada automáticamente a partir de código del artículo</t>
        </r>
      </text>
    </comment>
    <comment ref="C1861" authorId="1" shapeId="0">
      <text>
        <r>
          <rPr>
            <sz val="11"/>
            <color theme="1"/>
            <rFont val="Calibri"/>
            <family val="2"/>
            <scheme val="minor"/>
          </rPr>
          <t>Seleccione un valor de la lista</t>
        </r>
      </text>
    </comment>
    <comment ref="D1861" authorId="1" shapeId="0">
      <text>
        <r>
          <rPr>
            <sz val="11"/>
            <color theme="1"/>
            <rFont val="Calibri"/>
            <family val="2"/>
            <scheme val="minor"/>
          </rPr>
          <t>Introduzca un número con dos decimales como máximo. Debe ser igual o mayor a la "Cantidad Real Consumida"</t>
        </r>
      </text>
    </comment>
    <comment ref="E1861" authorId="1" shapeId="0">
      <text>
        <r>
          <rPr>
            <sz val="11"/>
            <color theme="1"/>
            <rFont val="Calibri"/>
            <family val="2"/>
            <scheme val="minor"/>
          </rPr>
          <t>Introduzca un número con dos decimales como máximo</t>
        </r>
      </text>
    </comment>
    <comment ref="F1861" authorId="1" shapeId="0">
      <text>
        <r>
          <rPr>
            <sz val="11"/>
            <color theme="1"/>
            <rFont val="Calibri"/>
            <family val="2"/>
            <scheme val="minor"/>
          </rPr>
          <t>Monto calculado automáticamente por el sistema</t>
        </r>
      </text>
    </comment>
    <comment ref="A1868" authorId="1" shapeId="0">
      <text>
        <r>
          <rPr>
            <sz val="11"/>
            <color theme="1"/>
            <rFont val="Calibri"/>
            <family val="2"/>
            <scheme val="minor"/>
          </rPr>
          <t>Introducir un texto con el nombre o referencia de la contratación</t>
        </r>
      </text>
    </comment>
    <comment ref="B1868" authorId="1" shapeId="0">
      <text>
        <r>
          <rPr>
            <sz val="11"/>
            <color theme="1"/>
            <rFont val="Calibri"/>
            <family val="2"/>
            <scheme val="minor"/>
          </rPr>
          <t>Introduzca un texto con la finalidad de la contratación</t>
        </r>
      </text>
    </comment>
    <comment ref="C1868" authorId="1" shapeId="0">
      <text>
        <r>
          <rPr>
            <sz val="11"/>
            <color theme="1"/>
            <rFont val="Calibri"/>
            <family val="2"/>
            <scheme val="minor"/>
          </rPr>
          <t>Seleccionar un valor del listado</t>
        </r>
      </text>
    </comment>
    <comment ref="D1868" authorId="1" shapeId="0">
      <text>
        <r>
          <rPr>
            <sz val="11"/>
            <color theme="1"/>
            <rFont val="Calibri"/>
            <family val="2"/>
            <scheme val="minor"/>
          </rPr>
          <t>Seleccione el tipo de procedimiento</t>
        </r>
      </text>
    </comment>
    <comment ref="E1868" authorId="1" shapeId="0">
      <text>
        <r>
          <rPr>
            <sz val="11"/>
            <color theme="1"/>
            <rFont val="Calibri"/>
            <family val="2"/>
            <scheme val="minor"/>
          </rPr>
          <t>Seleccione un valor de la lista</t>
        </r>
      </text>
    </comment>
    <comment ref="F1868" authorId="1" shapeId="0">
      <text>
        <r>
          <rPr>
            <sz val="11"/>
            <color theme="1"/>
            <rFont val="Calibri"/>
            <family val="2"/>
            <scheme val="minor"/>
          </rPr>
          <t>Introduzca el código SNIP</t>
        </r>
      </text>
    </comment>
    <comment ref="C1869" authorId="1" shapeId="0">
      <text>
        <r>
          <rPr>
            <sz val="11"/>
            <color theme="1"/>
            <rFont val="Calibri"/>
            <family val="2"/>
            <scheme val="minor"/>
          </rPr>
          <t>Introduzca la fecha de inicio del proceso, en formato dd-mm-aaaa</t>
        </r>
      </text>
    </comment>
    <comment ref="F18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2" shapeId="0">
      <text/>
    </comment>
    <comment ref="C1871" authorId="1" shapeId="0">
      <text>
        <r>
          <rPr>
            <sz val="11"/>
            <color theme="1"/>
            <rFont val="Calibri"/>
            <family val="2"/>
            <scheme val="minor"/>
          </rPr>
          <t>Introduzca la fecha prevista de adjudicación, en formato dd-mm-aaaa</t>
        </r>
      </text>
    </comment>
    <comment ref="F1871" authorId="2" shapeId="0">
      <text/>
    </comment>
    <comment ref="F1872" authorId="1" shapeId="0">
      <text/>
    </comment>
    <comment ref="A1874" authorId="1" shapeId="0">
      <text>
        <r>
          <rPr>
            <sz val="11"/>
            <color theme="1"/>
            <rFont val="Calibri"/>
            <family val="2"/>
            <scheme val="minor"/>
          </rPr>
          <t>Introduzca un codigo UNSPSC</t>
        </r>
      </text>
    </comment>
    <comment ref="B1874" authorId="1" shapeId="0">
      <text>
        <r>
          <rPr>
            <sz val="11"/>
            <color theme="1"/>
            <rFont val="Calibri"/>
            <family val="2"/>
            <scheme val="minor"/>
          </rPr>
          <t>Descripción calculada automáticamente a partir de código del artículo</t>
        </r>
      </text>
    </comment>
    <comment ref="C1874" authorId="1" shapeId="0">
      <text>
        <r>
          <rPr>
            <sz val="11"/>
            <color theme="1"/>
            <rFont val="Calibri"/>
            <family val="2"/>
            <scheme val="minor"/>
          </rPr>
          <t>Seleccione un valor de la lista</t>
        </r>
      </text>
    </comment>
    <comment ref="D1874" authorId="1" shapeId="0">
      <text>
        <r>
          <rPr>
            <sz val="11"/>
            <color theme="1"/>
            <rFont val="Calibri"/>
            <family val="2"/>
            <scheme val="minor"/>
          </rPr>
          <t>Introduzca un número con dos decimales como máximo. Debe ser igual o mayor a la "Cantidad Real Consumida"</t>
        </r>
      </text>
    </comment>
    <comment ref="E1874" authorId="1" shapeId="0">
      <text>
        <r>
          <rPr>
            <sz val="11"/>
            <color theme="1"/>
            <rFont val="Calibri"/>
            <family val="2"/>
            <scheme val="minor"/>
          </rPr>
          <t>Introduzca un número con dos decimales como máximo</t>
        </r>
      </text>
    </comment>
    <comment ref="F1874" authorId="1" shapeId="0">
      <text>
        <r>
          <rPr>
            <sz val="11"/>
            <color theme="1"/>
            <rFont val="Calibri"/>
            <family val="2"/>
            <scheme val="minor"/>
          </rPr>
          <t>Monto calculado automáticamente por el sistema</t>
        </r>
      </text>
    </comment>
    <comment ref="A1881" authorId="1" shapeId="0">
      <text>
        <r>
          <rPr>
            <sz val="11"/>
            <color theme="1"/>
            <rFont val="Calibri"/>
            <family val="2"/>
            <scheme val="minor"/>
          </rPr>
          <t>Introducir un texto con el nombre o referencia de la contratación</t>
        </r>
      </text>
    </comment>
    <comment ref="B1881" authorId="1" shapeId="0">
      <text>
        <r>
          <rPr>
            <sz val="11"/>
            <color theme="1"/>
            <rFont val="Calibri"/>
            <family val="2"/>
            <scheme val="minor"/>
          </rPr>
          <t>Introduzca un texto con la finalidad de la contratación</t>
        </r>
      </text>
    </comment>
    <comment ref="C1881" authorId="1" shapeId="0">
      <text>
        <r>
          <rPr>
            <sz val="11"/>
            <color theme="1"/>
            <rFont val="Calibri"/>
            <family val="2"/>
            <scheme val="minor"/>
          </rPr>
          <t>Seleccionar un valor del listado</t>
        </r>
      </text>
    </comment>
    <comment ref="D1881" authorId="1" shapeId="0">
      <text>
        <r>
          <rPr>
            <sz val="11"/>
            <color theme="1"/>
            <rFont val="Calibri"/>
            <family val="2"/>
            <scheme val="minor"/>
          </rPr>
          <t>Seleccione el tipo de procedimiento</t>
        </r>
      </text>
    </comment>
    <comment ref="E1881" authorId="1" shapeId="0">
      <text>
        <r>
          <rPr>
            <sz val="11"/>
            <color theme="1"/>
            <rFont val="Calibri"/>
            <family val="2"/>
            <scheme val="minor"/>
          </rPr>
          <t>Seleccione un valor de la lista</t>
        </r>
      </text>
    </comment>
    <comment ref="F1881" authorId="1" shapeId="0">
      <text>
        <r>
          <rPr>
            <sz val="11"/>
            <color theme="1"/>
            <rFont val="Calibri"/>
            <family val="2"/>
            <scheme val="minor"/>
          </rPr>
          <t>Introduzca el código SNIP</t>
        </r>
      </text>
    </comment>
    <comment ref="C1882" authorId="1" shapeId="0">
      <text>
        <r>
          <rPr>
            <sz val="11"/>
            <color theme="1"/>
            <rFont val="Calibri"/>
            <family val="2"/>
            <scheme val="minor"/>
          </rPr>
          <t>Introduzca la fecha de inicio del proceso, en formato dd-mm-aaaa</t>
        </r>
      </text>
    </comment>
    <comment ref="F18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2" shapeId="0">
      <text/>
    </comment>
    <comment ref="C1884" authorId="1" shapeId="0">
      <text>
        <r>
          <rPr>
            <sz val="11"/>
            <color theme="1"/>
            <rFont val="Calibri"/>
            <family val="2"/>
            <scheme val="minor"/>
          </rPr>
          <t>Introduzca la fecha prevista de adjudicación, en formato dd-mm-aaaa</t>
        </r>
      </text>
    </comment>
    <comment ref="F1884" authorId="2" shapeId="0">
      <text/>
    </comment>
    <comment ref="F1885" authorId="1" shapeId="0">
      <text/>
    </comment>
    <comment ref="A1887" authorId="1" shapeId="0">
      <text>
        <r>
          <rPr>
            <sz val="11"/>
            <color theme="1"/>
            <rFont val="Calibri"/>
            <family val="2"/>
            <scheme val="minor"/>
          </rPr>
          <t>Introduzca un codigo UNSPSC</t>
        </r>
      </text>
    </comment>
    <comment ref="B1887" authorId="1" shapeId="0">
      <text>
        <r>
          <rPr>
            <sz val="11"/>
            <color theme="1"/>
            <rFont val="Calibri"/>
            <family val="2"/>
            <scheme val="minor"/>
          </rPr>
          <t>Descripción calculada automáticamente a partir de código del artículo</t>
        </r>
      </text>
    </comment>
    <comment ref="C1887" authorId="1" shapeId="0">
      <text>
        <r>
          <rPr>
            <sz val="11"/>
            <color theme="1"/>
            <rFont val="Calibri"/>
            <family val="2"/>
            <scheme val="minor"/>
          </rPr>
          <t>Seleccione un valor de la lista</t>
        </r>
      </text>
    </comment>
    <comment ref="D1887" authorId="1" shapeId="0">
      <text>
        <r>
          <rPr>
            <sz val="11"/>
            <color theme="1"/>
            <rFont val="Calibri"/>
            <family val="2"/>
            <scheme val="minor"/>
          </rPr>
          <t>Introduzca un número con dos decimales como máximo. Debe ser igual o mayor a la "Cantidad Real Consumida"</t>
        </r>
      </text>
    </comment>
    <comment ref="E1887" authorId="1" shapeId="0">
      <text>
        <r>
          <rPr>
            <sz val="11"/>
            <color theme="1"/>
            <rFont val="Calibri"/>
            <family val="2"/>
            <scheme val="minor"/>
          </rPr>
          <t>Introduzca un número con dos decimales como máximo</t>
        </r>
      </text>
    </comment>
    <comment ref="F1887" authorId="1" shapeId="0">
      <text>
        <r>
          <rPr>
            <sz val="11"/>
            <color theme="1"/>
            <rFont val="Calibri"/>
            <family val="2"/>
            <scheme val="minor"/>
          </rPr>
          <t>Monto calculado automáticamente por el sistema</t>
        </r>
      </text>
    </comment>
    <comment ref="A1894" authorId="1" shapeId="0">
      <text>
        <r>
          <rPr>
            <sz val="11"/>
            <color theme="1"/>
            <rFont val="Calibri"/>
            <family val="2"/>
            <scheme val="minor"/>
          </rPr>
          <t>Introducir un texto con el nombre o referencia de la contratación</t>
        </r>
      </text>
    </comment>
    <comment ref="B1894" authorId="1" shapeId="0">
      <text>
        <r>
          <rPr>
            <sz val="11"/>
            <color theme="1"/>
            <rFont val="Calibri"/>
            <family val="2"/>
            <scheme val="minor"/>
          </rPr>
          <t>Introduzca un texto con la finalidad de la contratación</t>
        </r>
      </text>
    </comment>
    <comment ref="C1894" authorId="1" shapeId="0">
      <text>
        <r>
          <rPr>
            <sz val="11"/>
            <color theme="1"/>
            <rFont val="Calibri"/>
            <family val="2"/>
            <scheme val="minor"/>
          </rPr>
          <t>Seleccionar un valor del listado</t>
        </r>
      </text>
    </comment>
    <comment ref="D1894" authorId="1" shapeId="0">
      <text>
        <r>
          <rPr>
            <sz val="11"/>
            <color theme="1"/>
            <rFont val="Calibri"/>
            <family val="2"/>
            <scheme val="minor"/>
          </rPr>
          <t>Seleccione el tipo de procedimiento</t>
        </r>
      </text>
    </comment>
    <comment ref="E1894" authorId="1" shapeId="0">
      <text>
        <r>
          <rPr>
            <sz val="11"/>
            <color theme="1"/>
            <rFont val="Calibri"/>
            <family val="2"/>
            <scheme val="minor"/>
          </rPr>
          <t>Seleccione un valor de la lista</t>
        </r>
      </text>
    </comment>
    <comment ref="F1894" authorId="1" shapeId="0">
      <text>
        <r>
          <rPr>
            <sz val="11"/>
            <color theme="1"/>
            <rFont val="Calibri"/>
            <family val="2"/>
            <scheme val="minor"/>
          </rPr>
          <t>Introduzca el código SNIP</t>
        </r>
      </text>
    </comment>
    <comment ref="C1895" authorId="1" shapeId="0">
      <text>
        <r>
          <rPr>
            <sz val="11"/>
            <color theme="1"/>
            <rFont val="Calibri"/>
            <family val="2"/>
            <scheme val="minor"/>
          </rPr>
          <t>Introduzca la fecha de inicio del proceso, en formato dd-mm-aaaa</t>
        </r>
      </text>
    </comment>
    <comment ref="F18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2" shapeId="0">
      <text/>
    </comment>
    <comment ref="C1897" authorId="1" shapeId="0">
      <text>
        <r>
          <rPr>
            <sz val="11"/>
            <color theme="1"/>
            <rFont val="Calibri"/>
            <family val="2"/>
            <scheme val="minor"/>
          </rPr>
          <t>Introduzca la fecha prevista de adjudicación, en formato dd-mm-aaaa</t>
        </r>
      </text>
    </comment>
    <comment ref="F1897" authorId="2" shapeId="0">
      <text/>
    </comment>
    <comment ref="F1898" authorId="1" shapeId="0">
      <text/>
    </comment>
    <comment ref="A1900" authorId="1" shapeId="0">
      <text>
        <r>
          <rPr>
            <sz val="11"/>
            <color theme="1"/>
            <rFont val="Calibri"/>
            <family val="2"/>
            <scheme val="minor"/>
          </rPr>
          <t>Introduzca un codigo UNSPSC</t>
        </r>
      </text>
    </comment>
    <comment ref="B1900" authorId="1" shapeId="0">
      <text>
        <r>
          <rPr>
            <sz val="11"/>
            <color theme="1"/>
            <rFont val="Calibri"/>
            <family val="2"/>
            <scheme val="minor"/>
          </rPr>
          <t>Descripción calculada automáticamente a partir de código del artículo</t>
        </r>
      </text>
    </comment>
    <comment ref="C1900" authorId="1" shapeId="0">
      <text>
        <r>
          <rPr>
            <sz val="11"/>
            <color theme="1"/>
            <rFont val="Calibri"/>
            <family val="2"/>
            <scheme val="minor"/>
          </rPr>
          <t>Seleccione un valor de la lista</t>
        </r>
      </text>
    </comment>
    <comment ref="D1900" authorId="1" shapeId="0">
      <text>
        <r>
          <rPr>
            <sz val="11"/>
            <color theme="1"/>
            <rFont val="Calibri"/>
            <family val="2"/>
            <scheme val="minor"/>
          </rPr>
          <t>Introduzca un número con dos decimales como máximo. Debe ser igual o mayor a la "Cantidad Real Consumida"</t>
        </r>
      </text>
    </comment>
    <comment ref="E1900" authorId="1" shapeId="0">
      <text>
        <r>
          <rPr>
            <sz val="11"/>
            <color theme="1"/>
            <rFont val="Calibri"/>
            <family val="2"/>
            <scheme val="minor"/>
          </rPr>
          <t>Introduzca un número con dos decimales como máximo</t>
        </r>
      </text>
    </comment>
    <comment ref="F1900" authorId="1" shapeId="0">
      <text>
        <r>
          <rPr>
            <sz val="11"/>
            <color theme="1"/>
            <rFont val="Calibri"/>
            <family val="2"/>
            <scheme val="minor"/>
          </rPr>
          <t>Monto calculado automáticamente por el sistema</t>
        </r>
      </text>
    </comment>
    <comment ref="B1907" authorId="1" shapeId="0">
      <text>
        <r>
          <rPr>
            <sz val="11"/>
            <color theme="1"/>
            <rFont val="Calibri"/>
            <family val="2"/>
            <scheme val="minor"/>
          </rPr>
          <t>Introduzca un texto con la finalidad de la contratación</t>
        </r>
      </text>
    </comment>
    <comment ref="C1907" authorId="1" shapeId="0">
      <text>
        <r>
          <rPr>
            <sz val="11"/>
            <color theme="1"/>
            <rFont val="Calibri"/>
            <family val="2"/>
            <scheme val="minor"/>
          </rPr>
          <t>Seleccionar un valor del listado</t>
        </r>
      </text>
    </comment>
    <comment ref="D1907" authorId="1" shapeId="0">
      <text>
        <r>
          <rPr>
            <sz val="11"/>
            <color theme="1"/>
            <rFont val="Calibri"/>
            <family val="2"/>
            <scheme val="minor"/>
          </rPr>
          <t>Seleccione el tipo de procedimiento</t>
        </r>
      </text>
    </comment>
    <comment ref="E1907" authorId="1" shapeId="0">
      <text>
        <r>
          <rPr>
            <sz val="11"/>
            <color theme="1"/>
            <rFont val="Calibri"/>
            <family val="2"/>
            <scheme val="minor"/>
          </rPr>
          <t>Seleccione un valor de la lista</t>
        </r>
      </text>
    </comment>
    <comment ref="F1907" authorId="1" shapeId="0">
      <text>
        <r>
          <rPr>
            <sz val="11"/>
            <color theme="1"/>
            <rFont val="Calibri"/>
            <family val="2"/>
            <scheme val="minor"/>
          </rPr>
          <t>Introduzca el código SNIP</t>
        </r>
      </text>
    </comment>
    <comment ref="C1908" authorId="1" shapeId="0">
      <text>
        <r>
          <rPr>
            <sz val="11"/>
            <color theme="1"/>
            <rFont val="Calibri"/>
            <family val="2"/>
            <scheme val="minor"/>
          </rPr>
          <t>Introduzca la fecha de inicio del proceso, en formato dd-mm-aaaa</t>
        </r>
      </text>
    </comment>
    <comment ref="F19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2" shapeId="0">
      <text/>
    </comment>
    <comment ref="C1910" authorId="1" shapeId="0">
      <text>
        <r>
          <rPr>
            <sz val="11"/>
            <color theme="1"/>
            <rFont val="Calibri"/>
            <family val="2"/>
            <scheme val="minor"/>
          </rPr>
          <t>Introduzca la fecha prevista de adjudicación, en formato dd-mm-aaaa</t>
        </r>
      </text>
    </comment>
    <comment ref="F1910" authorId="2" shapeId="0">
      <text/>
    </comment>
    <comment ref="F1911" authorId="1" shapeId="0">
      <text/>
    </comment>
    <comment ref="A1913" authorId="1" shapeId="0">
      <text>
        <r>
          <rPr>
            <sz val="11"/>
            <color theme="1"/>
            <rFont val="Calibri"/>
            <family val="2"/>
            <scheme val="minor"/>
          </rPr>
          <t>Introduzca un codigo UNSPSC</t>
        </r>
      </text>
    </comment>
    <comment ref="B1913" authorId="1" shapeId="0">
      <text>
        <r>
          <rPr>
            <sz val="11"/>
            <color theme="1"/>
            <rFont val="Calibri"/>
            <family val="2"/>
            <scheme val="minor"/>
          </rPr>
          <t>Descripción calculada automáticamente a partir de código del artículo</t>
        </r>
      </text>
    </comment>
    <comment ref="C1913" authorId="1" shapeId="0">
      <text>
        <r>
          <rPr>
            <sz val="11"/>
            <color theme="1"/>
            <rFont val="Calibri"/>
            <family val="2"/>
            <scheme val="minor"/>
          </rPr>
          <t>Seleccione un valor de la lista</t>
        </r>
      </text>
    </comment>
    <comment ref="D1913" authorId="1" shapeId="0">
      <text>
        <r>
          <rPr>
            <sz val="11"/>
            <color theme="1"/>
            <rFont val="Calibri"/>
            <family val="2"/>
            <scheme val="minor"/>
          </rPr>
          <t>Introduzca un número con dos decimales como máximo. Debe ser igual o mayor a la "Cantidad Real Consumida"</t>
        </r>
      </text>
    </comment>
    <comment ref="E1913" authorId="1" shapeId="0">
      <text>
        <r>
          <rPr>
            <sz val="11"/>
            <color theme="1"/>
            <rFont val="Calibri"/>
            <family val="2"/>
            <scheme val="minor"/>
          </rPr>
          <t>Introduzca un número con dos decimales como máximo</t>
        </r>
      </text>
    </comment>
    <comment ref="F1913" authorId="1" shapeId="0">
      <text>
        <r>
          <rPr>
            <sz val="11"/>
            <color theme="1"/>
            <rFont val="Calibri"/>
            <family val="2"/>
            <scheme val="minor"/>
          </rPr>
          <t>Monto calculado automáticamente por el sistema</t>
        </r>
      </text>
    </comment>
    <comment ref="B1918" authorId="1" shapeId="0">
      <text>
        <r>
          <rPr>
            <sz val="11"/>
            <color theme="1"/>
            <rFont val="Calibri"/>
            <family val="2"/>
            <scheme val="minor"/>
          </rPr>
          <t>Introduzca un texto con la finalidad de la contratación</t>
        </r>
      </text>
    </comment>
    <comment ref="C1918" authorId="1" shapeId="0">
      <text>
        <r>
          <rPr>
            <sz val="11"/>
            <color theme="1"/>
            <rFont val="Calibri"/>
            <family val="2"/>
            <scheme val="minor"/>
          </rPr>
          <t>Seleccionar un valor del listado</t>
        </r>
      </text>
    </comment>
    <comment ref="D1918" authorId="1" shapeId="0">
      <text>
        <r>
          <rPr>
            <sz val="11"/>
            <color theme="1"/>
            <rFont val="Calibri"/>
            <family val="2"/>
            <scheme val="minor"/>
          </rPr>
          <t>Seleccione el tipo de procedimiento</t>
        </r>
      </text>
    </comment>
    <comment ref="E1918" authorId="1" shapeId="0">
      <text>
        <r>
          <rPr>
            <sz val="11"/>
            <color theme="1"/>
            <rFont val="Calibri"/>
            <family val="2"/>
            <scheme val="minor"/>
          </rPr>
          <t>Seleccione un valor de la lista</t>
        </r>
      </text>
    </comment>
    <comment ref="F1918" authorId="1" shapeId="0">
      <text>
        <r>
          <rPr>
            <sz val="11"/>
            <color theme="1"/>
            <rFont val="Calibri"/>
            <family val="2"/>
            <scheme val="minor"/>
          </rPr>
          <t>Introduzca el código SNIP</t>
        </r>
      </text>
    </comment>
    <comment ref="C1919" authorId="1" shapeId="0">
      <text>
        <r>
          <rPr>
            <sz val="11"/>
            <color theme="1"/>
            <rFont val="Calibri"/>
            <family val="2"/>
            <scheme val="minor"/>
          </rPr>
          <t>Introduzca la fecha de inicio del proceso, en formato dd-mm-aaaa</t>
        </r>
      </text>
    </comment>
    <comment ref="F19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2" shapeId="0">
      <text/>
    </comment>
    <comment ref="C1921" authorId="1" shapeId="0">
      <text>
        <r>
          <rPr>
            <sz val="11"/>
            <color theme="1"/>
            <rFont val="Calibri"/>
            <family val="2"/>
            <scheme val="minor"/>
          </rPr>
          <t>Introduzca la fecha prevista de adjudicación, en formato dd-mm-aaaa</t>
        </r>
      </text>
    </comment>
    <comment ref="F1921" authorId="2" shapeId="0">
      <text/>
    </comment>
    <comment ref="F1922" authorId="1" shapeId="0">
      <text/>
    </comment>
    <comment ref="A1924" authorId="1" shapeId="0">
      <text>
        <r>
          <rPr>
            <sz val="11"/>
            <color theme="1"/>
            <rFont val="Calibri"/>
            <family val="2"/>
            <scheme val="minor"/>
          </rPr>
          <t>Introduzca un codigo UNSPSC</t>
        </r>
      </text>
    </comment>
    <comment ref="B1924" authorId="1" shapeId="0">
      <text>
        <r>
          <rPr>
            <sz val="11"/>
            <color theme="1"/>
            <rFont val="Calibri"/>
            <family val="2"/>
            <scheme val="minor"/>
          </rPr>
          <t>Descripción calculada automáticamente a partir de código del artículo</t>
        </r>
      </text>
    </comment>
    <comment ref="C1924" authorId="1" shapeId="0">
      <text>
        <r>
          <rPr>
            <sz val="11"/>
            <color theme="1"/>
            <rFont val="Calibri"/>
            <family val="2"/>
            <scheme val="minor"/>
          </rPr>
          <t>Seleccione un valor de la lista</t>
        </r>
      </text>
    </comment>
    <comment ref="D1924" authorId="1" shapeId="0">
      <text>
        <r>
          <rPr>
            <sz val="11"/>
            <color theme="1"/>
            <rFont val="Calibri"/>
            <family val="2"/>
            <scheme val="minor"/>
          </rPr>
          <t>Introduzca un número con dos decimales como máximo. Debe ser igual o mayor a la "Cantidad Real Consumida"</t>
        </r>
      </text>
    </comment>
    <comment ref="E1924" authorId="1" shapeId="0">
      <text>
        <r>
          <rPr>
            <sz val="11"/>
            <color theme="1"/>
            <rFont val="Calibri"/>
            <family val="2"/>
            <scheme val="minor"/>
          </rPr>
          <t>Introduzca un número con dos decimales como máximo</t>
        </r>
      </text>
    </comment>
    <comment ref="F1924" authorId="1" shapeId="0">
      <text>
        <r>
          <rPr>
            <sz val="11"/>
            <color theme="1"/>
            <rFont val="Calibri"/>
            <family val="2"/>
            <scheme val="minor"/>
          </rPr>
          <t>Monto calculado automáticamente por el sistema</t>
        </r>
      </text>
    </comment>
    <comment ref="B1929" authorId="1" shapeId="0">
      <text>
        <r>
          <rPr>
            <sz val="11"/>
            <color theme="1"/>
            <rFont val="Calibri"/>
            <family val="2"/>
            <scheme val="minor"/>
          </rPr>
          <t>Introduzca un texto con la finalidad de la contratación</t>
        </r>
      </text>
    </comment>
    <comment ref="C1929" authorId="1" shapeId="0">
      <text>
        <r>
          <rPr>
            <sz val="11"/>
            <color theme="1"/>
            <rFont val="Calibri"/>
            <family val="2"/>
            <scheme val="minor"/>
          </rPr>
          <t>Seleccionar un valor del listado</t>
        </r>
      </text>
    </comment>
    <comment ref="D1929" authorId="1" shapeId="0">
      <text>
        <r>
          <rPr>
            <sz val="11"/>
            <color theme="1"/>
            <rFont val="Calibri"/>
            <family val="2"/>
            <scheme val="minor"/>
          </rPr>
          <t>Seleccione el tipo de procedimiento</t>
        </r>
      </text>
    </comment>
    <comment ref="E1929" authorId="1" shapeId="0">
      <text>
        <r>
          <rPr>
            <sz val="11"/>
            <color theme="1"/>
            <rFont val="Calibri"/>
            <family val="2"/>
            <scheme val="minor"/>
          </rPr>
          <t>Seleccione un valor de la lista</t>
        </r>
      </text>
    </comment>
    <comment ref="F1929" authorId="1" shapeId="0">
      <text>
        <r>
          <rPr>
            <sz val="11"/>
            <color theme="1"/>
            <rFont val="Calibri"/>
            <family val="2"/>
            <scheme val="minor"/>
          </rPr>
          <t>Introduzca el código SNIP</t>
        </r>
      </text>
    </comment>
    <comment ref="C1930" authorId="1" shapeId="0">
      <text>
        <r>
          <rPr>
            <sz val="11"/>
            <color theme="1"/>
            <rFont val="Calibri"/>
            <family val="2"/>
            <scheme val="minor"/>
          </rPr>
          <t>Introduzca la fecha de inicio del proceso, en formato dd-mm-aaaa</t>
        </r>
      </text>
    </comment>
    <comment ref="F19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1" authorId="2" shapeId="0">
      <text/>
    </comment>
    <comment ref="C1932" authorId="1" shapeId="0">
      <text>
        <r>
          <rPr>
            <sz val="11"/>
            <color theme="1"/>
            <rFont val="Calibri"/>
            <family val="2"/>
            <scheme val="minor"/>
          </rPr>
          <t>Introduzca la fecha prevista de adjudicación, en formato dd-mm-aaaa</t>
        </r>
      </text>
    </comment>
    <comment ref="F1932" authorId="2" shapeId="0">
      <text/>
    </comment>
    <comment ref="F1933" authorId="1" shapeId="0">
      <text/>
    </comment>
    <comment ref="A1935" authorId="1" shapeId="0">
      <text>
        <r>
          <rPr>
            <sz val="11"/>
            <color theme="1"/>
            <rFont val="Calibri"/>
            <family val="2"/>
            <scheme val="minor"/>
          </rPr>
          <t>Introduzca un codigo UNSPSC</t>
        </r>
      </text>
    </comment>
    <comment ref="B1935" authorId="1" shapeId="0">
      <text>
        <r>
          <rPr>
            <sz val="11"/>
            <color theme="1"/>
            <rFont val="Calibri"/>
            <family val="2"/>
            <scheme val="minor"/>
          </rPr>
          <t>Descripción calculada automáticamente a partir de código del artículo</t>
        </r>
      </text>
    </comment>
    <comment ref="C1935" authorId="1" shapeId="0">
      <text>
        <r>
          <rPr>
            <sz val="11"/>
            <color theme="1"/>
            <rFont val="Calibri"/>
            <family val="2"/>
            <scheme val="minor"/>
          </rPr>
          <t>Seleccione un valor de la lista</t>
        </r>
      </text>
    </comment>
    <comment ref="D1935" authorId="1" shapeId="0">
      <text>
        <r>
          <rPr>
            <sz val="11"/>
            <color theme="1"/>
            <rFont val="Calibri"/>
            <family val="2"/>
            <scheme val="minor"/>
          </rPr>
          <t>Introduzca un número con dos decimales como máximo. Debe ser igual o mayor a la "Cantidad Real Consumida"</t>
        </r>
      </text>
    </comment>
    <comment ref="E1935" authorId="1" shapeId="0">
      <text>
        <r>
          <rPr>
            <sz val="11"/>
            <color theme="1"/>
            <rFont val="Calibri"/>
            <family val="2"/>
            <scheme val="minor"/>
          </rPr>
          <t>Introduzca un número con dos decimales como máximo</t>
        </r>
      </text>
    </comment>
    <comment ref="F1935" authorId="1" shapeId="0">
      <text>
        <r>
          <rPr>
            <sz val="11"/>
            <color theme="1"/>
            <rFont val="Calibri"/>
            <family val="2"/>
            <scheme val="minor"/>
          </rPr>
          <t>Monto calculado automáticamente por el sistema</t>
        </r>
      </text>
    </comment>
    <comment ref="B1940" authorId="1" shapeId="0">
      <text>
        <r>
          <rPr>
            <sz val="11"/>
            <color theme="1"/>
            <rFont val="Calibri"/>
            <family val="2"/>
            <scheme val="minor"/>
          </rPr>
          <t>Introduzca un texto con la finalidad de la contratación</t>
        </r>
      </text>
    </comment>
    <comment ref="C1940" authorId="1" shapeId="0">
      <text>
        <r>
          <rPr>
            <sz val="11"/>
            <color theme="1"/>
            <rFont val="Calibri"/>
            <family val="2"/>
            <scheme val="minor"/>
          </rPr>
          <t>Seleccionar un valor del listado</t>
        </r>
      </text>
    </comment>
    <comment ref="D1940" authorId="1" shapeId="0">
      <text>
        <r>
          <rPr>
            <sz val="11"/>
            <color theme="1"/>
            <rFont val="Calibri"/>
            <family val="2"/>
            <scheme val="minor"/>
          </rPr>
          <t>Seleccione el tipo de procedimiento</t>
        </r>
      </text>
    </comment>
    <comment ref="E1940" authorId="1" shapeId="0">
      <text>
        <r>
          <rPr>
            <sz val="11"/>
            <color theme="1"/>
            <rFont val="Calibri"/>
            <family val="2"/>
            <scheme val="minor"/>
          </rPr>
          <t>Seleccione un valor de la lista</t>
        </r>
      </text>
    </comment>
    <comment ref="F1940" authorId="1" shapeId="0">
      <text>
        <r>
          <rPr>
            <sz val="11"/>
            <color theme="1"/>
            <rFont val="Calibri"/>
            <family val="2"/>
            <scheme val="minor"/>
          </rPr>
          <t>Introduzca el código SNIP</t>
        </r>
      </text>
    </comment>
    <comment ref="C1941" authorId="1" shapeId="0">
      <text>
        <r>
          <rPr>
            <sz val="11"/>
            <color theme="1"/>
            <rFont val="Calibri"/>
            <family val="2"/>
            <scheme val="minor"/>
          </rPr>
          <t>Introduzca la fecha de inicio del proceso, en formato dd-mm-aaaa</t>
        </r>
      </text>
    </comment>
    <comment ref="F19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2" authorId="2" shapeId="0">
      <text/>
    </comment>
    <comment ref="C1943" authorId="1" shapeId="0">
      <text>
        <r>
          <rPr>
            <sz val="11"/>
            <color theme="1"/>
            <rFont val="Calibri"/>
            <family val="2"/>
            <scheme val="minor"/>
          </rPr>
          <t>Introduzca la fecha prevista de adjudicación, en formato dd-mm-aaaa</t>
        </r>
      </text>
    </comment>
    <comment ref="F1943" authorId="2" shapeId="0">
      <text/>
    </comment>
    <comment ref="F1944" authorId="1" shapeId="0">
      <text/>
    </comment>
    <comment ref="A1946" authorId="1" shapeId="0">
      <text>
        <r>
          <rPr>
            <sz val="11"/>
            <color theme="1"/>
            <rFont val="Calibri"/>
            <family val="2"/>
            <scheme val="minor"/>
          </rPr>
          <t>Introduzca un codigo UNSPSC</t>
        </r>
      </text>
    </comment>
    <comment ref="B1946" authorId="1" shapeId="0">
      <text>
        <r>
          <rPr>
            <sz val="11"/>
            <color theme="1"/>
            <rFont val="Calibri"/>
            <family val="2"/>
            <scheme val="minor"/>
          </rPr>
          <t>Descripción calculada automáticamente a partir de código del artículo</t>
        </r>
      </text>
    </comment>
    <comment ref="C1946" authorId="1" shapeId="0">
      <text>
        <r>
          <rPr>
            <sz val="11"/>
            <color theme="1"/>
            <rFont val="Calibri"/>
            <family val="2"/>
            <scheme val="minor"/>
          </rPr>
          <t>Seleccione un valor de la lista</t>
        </r>
      </text>
    </comment>
    <comment ref="D1946" authorId="1" shapeId="0">
      <text>
        <r>
          <rPr>
            <sz val="11"/>
            <color theme="1"/>
            <rFont val="Calibri"/>
            <family val="2"/>
            <scheme val="minor"/>
          </rPr>
          <t>Introduzca un número con dos decimales como máximo. Debe ser igual o mayor a la "Cantidad Real Consumida"</t>
        </r>
      </text>
    </comment>
    <comment ref="E1946" authorId="1" shapeId="0">
      <text>
        <r>
          <rPr>
            <sz val="11"/>
            <color theme="1"/>
            <rFont val="Calibri"/>
            <family val="2"/>
            <scheme val="minor"/>
          </rPr>
          <t>Introduzca un número con dos decimales como máximo</t>
        </r>
      </text>
    </comment>
    <comment ref="F1946" authorId="1" shapeId="0">
      <text>
        <r>
          <rPr>
            <sz val="11"/>
            <color theme="1"/>
            <rFont val="Calibri"/>
            <family val="2"/>
            <scheme val="minor"/>
          </rPr>
          <t>Monto calculado automáticamente por el sistema</t>
        </r>
      </text>
    </comment>
    <comment ref="A1951" authorId="1" shapeId="0">
      <text>
        <r>
          <rPr>
            <sz val="11"/>
            <color theme="1"/>
            <rFont val="Calibri"/>
            <family val="2"/>
            <scheme val="minor"/>
          </rPr>
          <t>Introducir un texto con el nombre o referencia de la contratación</t>
        </r>
      </text>
    </comment>
    <comment ref="B1951" authorId="1" shapeId="0">
      <text>
        <r>
          <rPr>
            <sz val="11"/>
            <color theme="1"/>
            <rFont val="Calibri"/>
            <family val="2"/>
            <scheme val="minor"/>
          </rPr>
          <t>Introduzca un texto con la finalidad de la contratación</t>
        </r>
      </text>
    </comment>
    <comment ref="C1951" authorId="1" shapeId="0">
      <text>
        <r>
          <rPr>
            <sz val="11"/>
            <color theme="1"/>
            <rFont val="Calibri"/>
            <family val="2"/>
            <scheme val="minor"/>
          </rPr>
          <t>Seleccionar un valor del listado</t>
        </r>
      </text>
    </comment>
    <comment ref="D1951" authorId="1" shapeId="0">
      <text>
        <r>
          <rPr>
            <sz val="11"/>
            <color theme="1"/>
            <rFont val="Calibri"/>
            <family val="2"/>
            <scheme val="minor"/>
          </rPr>
          <t>Seleccione el tipo de procedimiento</t>
        </r>
      </text>
    </comment>
    <comment ref="E1951" authorId="1" shapeId="0">
      <text>
        <r>
          <rPr>
            <sz val="11"/>
            <color theme="1"/>
            <rFont val="Calibri"/>
            <family val="2"/>
            <scheme val="minor"/>
          </rPr>
          <t>Seleccione un valor de la lista</t>
        </r>
      </text>
    </comment>
    <comment ref="F1951" authorId="1" shapeId="0">
      <text>
        <r>
          <rPr>
            <sz val="11"/>
            <color theme="1"/>
            <rFont val="Calibri"/>
            <family val="2"/>
            <scheme val="minor"/>
          </rPr>
          <t>Introduzca el código SNIP</t>
        </r>
      </text>
    </comment>
    <comment ref="C1952" authorId="1" shapeId="0">
      <text>
        <r>
          <rPr>
            <sz val="11"/>
            <color theme="1"/>
            <rFont val="Calibri"/>
            <family val="2"/>
            <scheme val="minor"/>
          </rPr>
          <t>Introduzca la fecha de inicio del proceso, en formato dd-mm-aaaa</t>
        </r>
      </text>
    </comment>
    <comment ref="F19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2" shapeId="0">
      <text/>
    </comment>
    <comment ref="C1954" authorId="1" shapeId="0">
      <text>
        <r>
          <rPr>
            <sz val="11"/>
            <color theme="1"/>
            <rFont val="Calibri"/>
            <family val="2"/>
            <scheme val="minor"/>
          </rPr>
          <t>Introduzca la fecha prevista de adjudicación, en formato dd-mm-aaaa</t>
        </r>
      </text>
    </comment>
    <comment ref="F1954" authorId="2" shapeId="0">
      <text/>
    </comment>
    <comment ref="F1955" authorId="1" shapeId="0">
      <text/>
    </comment>
    <comment ref="A1957" authorId="1" shapeId="0">
      <text>
        <r>
          <rPr>
            <sz val="11"/>
            <color theme="1"/>
            <rFont val="Calibri"/>
            <family val="2"/>
            <scheme val="minor"/>
          </rPr>
          <t>Introduzca un codigo UNSPSC</t>
        </r>
      </text>
    </comment>
    <comment ref="B1957" authorId="1" shapeId="0">
      <text>
        <r>
          <rPr>
            <sz val="11"/>
            <color theme="1"/>
            <rFont val="Calibri"/>
            <family val="2"/>
            <scheme val="minor"/>
          </rPr>
          <t>Descripción calculada automáticamente a partir de código del artículo</t>
        </r>
      </text>
    </comment>
    <comment ref="C1957" authorId="1" shapeId="0">
      <text>
        <r>
          <rPr>
            <sz val="11"/>
            <color theme="1"/>
            <rFont val="Calibri"/>
            <family val="2"/>
            <scheme val="minor"/>
          </rPr>
          <t>Seleccione un valor de la lista</t>
        </r>
      </text>
    </comment>
    <comment ref="D1957" authorId="1" shapeId="0">
      <text>
        <r>
          <rPr>
            <sz val="11"/>
            <color theme="1"/>
            <rFont val="Calibri"/>
            <family val="2"/>
            <scheme val="minor"/>
          </rPr>
          <t>Introduzca un número con dos decimales como máximo. Debe ser igual o mayor a la "Cantidad Real Consumida"</t>
        </r>
      </text>
    </comment>
    <comment ref="E1957" authorId="1" shapeId="0">
      <text>
        <r>
          <rPr>
            <sz val="11"/>
            <color theme="1"/>
            <rFont val="Calibri"/>
            <family val="2"/>
            <scheme val="minor"/>
          </rPr>
          <t>Introduzca un número con dos decimales como máximo</t>
        </r>
      </text>
    </comment>
    <comment ref="F1957" authorId="1" shapeId="0">
      <text>
        <r>
          <rPr>
            <sz val="11"/>
            <color theme="1"/>
            <rFont val="Calibri"/>
            <family val="2"/>
            <scheme val="minor"/>
          </rPr>
          <t>Monto calculado automáticamente por el sistema</t>
        </r>
      </text>
    </comment>
    <comment ref="A1964" authorId="1" shapeId="0">
      <text>
        <r>
          <rPr>
            <sz val="11"/>
            <color theme="1"/>
            <rFont val="Calibri"/>
            <family val="2"/>
            <scheme val="minor"/>
          </rPr>
          <t>Introducir un texto con el nombre o referencia de la contratación</t>
        </r>
      </text>
    </comment>
    <comment ref="B1964" authorId="1" shapeId="0">
      <text>
        <r>
          <rPr>
            <sz val="11"/>
            <color theme="1"/>
            <rFont val="Calibri"/>
            <family val="2"/>
            <scheme val="minor"/>
          </rPr>
          <t>Introduzca un texto con la finalidad de la contratación</t>
        </r>
      </text>
    </comment>
    <comment ref="C1964" authorId="1" shapeId="0">
      <text>
        <r>
          <rPr>
            <sz val="11"/>
            <color theme="1"/>
            <rFont val="Calibri"/>
            <family val="2"/>
            <scheme val="minor"/>
          </rPr>
          <t>Seleccionar un valor del listado</t>
        </r>
      </text>
    </comment>
    <comment ref="D1964" authorId="1" shapeId="0">
      <text>
        <r>
          <rPr>
            <sz val="11"/>
            <color theme="1"/>
            <rFont val="Calibri"/>
            <family val="2"/>
            <scheme val="minor"/>
          </rPr>
          <t>Seleccione el tipo de procedimiento</t>
        </r>
      </text>
    </comment>
    <comment ref="E1964" authorId="1" shapeId="0">
      <text>
        <r>
          <rPr>
            <sz val="11"/>
            <color theme="1"/>
            <rFont val="Calibri"/>
            <family val="2"/>
            <scheme val="minor"/>
          </rPr>
          <t>Seleccione un valor de la lista</t>
        </r>
      </text>
    </comment>
    <comment ref="F1964" authorId="1" shapeId="0">
      <text>
        <r>
          <rPr>
            <sz val="11"/>
            <color theme="1"/>
            <rFont val="Calibri"/>
            <family val="2"/>
            <scheme val="minor"/>
          </rPr>
          <t>Introduzca el código SNIP</t>
        </r>
      </text>
    </comment>
    <comment ref="C1965" authorId="1" shapeId="0">
      <text>
        <r>
          <rPr>
            <sz val="11"/>
            <color theme="1"/>
            <rFont val="Calibri"/>
            <family val="2"/>
            <scheme val="minor"/>
          </rPr>
          <t>Introduzca la fecha de inicio del proceso, en formato dd-mm-aaaa</t>
        </r>
      </text>
    </comment>
    <comment ref="F19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2" shapeId="0">
      <text/>
    </comment>
    <comment ref="C1967" authorId="1" shapeId="0">
      <text>
        <r>
          <rPr>
            <sz val="11"/>
            <color theme="1"/>
            <rFont val="Calibri"/>
            <family val="2"/>
            <scheme val="minor"/>
          </rPr>
          <t>Introduzca la fecha prevista de adjudicación, en formato dd-mm-aaaa</t>
        </r>
      </text>
    </comment>
    <comment ref="F1967" authorId="2" shapeId="0">
      <text/>
    </comment>
    <comment ref="F1968" authorId="1" shapeId="0">
      <text/>
    </comment>
    <comment ref="A1970" authorId="1" shapeId="0">
      <text>
        <r>
          <rPr>
            <sz val="11"/>
            <color theme="1"/>
            <rFont val="Calibri"/>
            <family val="2"/>
            <scheme val="minor"/>
          </rPr>
          <t>Introduzca un codigo UNSPSC</t>
        </r>
      </text>
    </comment>
    <comment ref="B1970" authorId="1" shapeId="0">
      <text>
        <r>
          <rPr>
            <sz val="11"/>
            <color theme="1"/>
            <rFont val="Calibri"/>
            <family val="2"/>
            <scheme val="minor"/>
          </rPr>
          <t>Descripción calculada automáticamente a partir de código del artículo</t>
        </r>
      </text>
    </comment>
    <comment ref="C1970" authorId="1" shapeId="0">
      <text>
        <r>
          <rPr>
            <sz val="11"/>
            <color theme="1"/>
            <rFont val="Calibri"/>
            <family val="2"/>
            <scheme val="minor"/>
          </rPr>
          <t>Seleccione un valor de la lista</t>
        </r>
      </text>
    </comment>
    <comment ref="D1970" authorId="1" shapeId="0">
      <text>
        <r>
          <rPr>
            <sz val="11"/>
            <color theme="1"/>
            <rFont val="Calibri"/>
            <family val="2"/>
            <scheme val="minor"/>
          </rPr>
          <t>Introduzca un número con dos decimales como máximo. Debe ser igual o mayor a la "Cantidad Real Consumida"</t>
        </r>
      </text>
    </comment>
    <comment ref="E1970" authorId="1" shapeId="0">
      <text>
        <r>
          <rPr>
            <sz val="11"/>
            <color theme="1"/>
            <rFont val="Calibri"/>
            <family val="2"/>
            <scheme val="minor"/>
          </rPr>
          <t>Introduzca un número con dos decimales como máximo</t>
        </r>
      </text>
    </comment>
    <comment ref="F1970" authorId="1" shapeId="0">
      <text>
        <r>
          <rPr>
            <sz val="11"/>
            <color theme="1"/>
            <rFont val="Calibri"/>
            <family val="2"/>
            <scheme val="minor"/>
          </rPr>
          <t>Monto calculado automáticamente por el sistema</t>
        </r>
      </text>
    </comment>
    <comment ref="A1981" authorId="1" shapeId="0">
      <text>
        <r>
          <rPr>
            <sz val="11"/>
            <color theme="1"/>
            <rFont val="Calibri"/>
            <family val="2"/>
            <scheme val="minor"/>
          </rPr>
          <t>Introducir un texto con el nombre o referencia de la contratación</t>
        </r>
      </text>
    </comment>
    <comment ref="B1981" authorId="1" shapeId="0">
      <text>
        <r>
          <rPr>
            <sz val="11"/>
            <color theme="1"/>
            <rFont val="Calibri"/>
            <family val="2"/>
            <scheme val="minor"/>
          </rPr>
          <t>Introduzca un texto con la finalidad de la contratación</t>
        </r>
      </text>
    </comment>
    <comment ref="C1981" authorId="1" shapeId="0">
      <text>
        <r>
          <rPr>
            <sz val="11"/>
            <color theme="1"/>
            <rFont val="Calibri"/>
            <family val="2"/>
            <scheme val="minor"/>
          </rPr>
          <t>Seleccionar un valor del listado</t>
        </r>
      </text>
    </comment>
    <comment ref="D1981" authorId="1" shapeId="0">
      <text>
        <r>
          <rPr>
            <sz val="11"/>
            <color theme="1"/>
            <rFont val="Calibri"/>
            <family val="2"/>
            <scheme val="minor"/>
          </rPr>
          <t>Seleccione el tipo de procedimiento</t>
        </r>
      </text>
    </comment>
    <comment ref="E1981" authorId="1" shapeId="0">
      <text>
        <r>
          <rPr>
            <sz val="11"/>
            <color theme="1"/>
            <rFont val="Calibri"/>
            <family val="2"/>
            <scheme val="minor"/>
          </rPr>
          <t>Seleccione un valor de la lista</t>
        </r>
      </text>
    </comment>
    <comment ref="F1981" authorId="1" shapeId="0">
      <text>
        <r>
          <rPr>
            <sz val="11"/>
            <color theme="1"/>
            <rFont val="Calibri"/>
            <family val="2"/>
            <scheme val="minor"/>
          </rPr>
          <t>Introduzca el código SNIP</t>
        </r>
      </text>
    </comment>
    <comment ref="C1982" authorId="1" shapeId="0">
      <text>
        <r>
          <rPr>
            <sz val="11"/>
            <color theme="1"/>
            <rFont val="Calibri"/>
            <family val="2"/>
            <scheme val="minor"/>
          </rPr>
          <t>Introduzca la fecha de inicio del proceso, en formato dd-mm-aaaa</t>
        </r>
      </text>
    </comment>
    <comment ref="F19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2" shapeId="0">
      <text/>
    </comment>
    <comment ref="C1984" authorId="1" shapeId="0">
      <text>
        <r>
          <rPr>
            <sz val="11"/>
            <color theme="1"/>
            <rFont val="Calibri"/>
            <family val="2"/>
            <scheme val="minor"/>
          </rPr>
          <t>Introduzca la fecha prevista de adjudicación, en formato dd-mm-aaaa</t>
        </r>
      </text>
    </comment>
    <comment ref="F1984" authorId="2" shapeId="0">
      <text/>
    </comment>
    <comment ref="F1985" authorId="1" shapeId="0">
      <text/>
    </comment>
    <comment ref="A1987" authorId="1" shapeId="0">
      <text>
        <r>
          <rPr>
            <sz val="11"/>
            <color theme="1"/>
            <rFont val="Calibri"/>
            <family val="2"/>
            <scheme val="minor"/>
          </rPr>
          <t>Introduzca un codigo UNSPSC</t>
        </r>
      </text>
    </comment>
    <comment ref="B1987" authorId="1" shapeId="0">
      <text>
        <r>
          <rPr>
            <sz val="11"/>
            <color theme="1"/>
            <rFont val="Calibri"/>
            <family val="2"/>
            <scheme val="minor"/>
          </rPr>
          <t>Descripción calculada automáticamente a partir de código del artículo</t>
        </r>
      </text>
    </comment>
    <comment ref="C1987" authorId="1" shapeId="0">
      <text>
        <r>
          <rPr>
            <sz val="11"/>
            <color theme="1"/>
            <rFont val="Calibri"/>
            <family val="2"/>
            <scheme val="minor"/>
          </rPr>
          <t>Seleccione un valor de la lista</t>
        </r>
      </text>
    </comment>
    <comment ref="D1987" authorId="1" shapeId="0">
      <text>
        <r>
          <rPr>
            <sz val="11"/>
            <color theme="1"/>
            <rFont val="Calibri"/>
            <family val="2"/>
            <scheme val="minor"/>
          </rPr>
          <t>Introduzca un número con dos decimales como máximo. Debe ser igual o mayor a la "Cantidad Real Consumida"</t>
        </r>
      </text>
    </comment>
    <comment ref="E1987" authorId="1" shapeId="0">
      <text>
        <r>
          <rPr>
            <sz val="11"/>
            <color theme="1"/>
            <rFont val="Calibri"/>
            <family val="2"/>
            <scheme val="minor"/>
          </rPr>
          <t>Introduzca un número con dos decimales como máximo</t>
        </r>
      </text>
    </comment>
    <comment ref="F1987" authorId="1" shapeId="0">
      <text>
        <r>
          <rPr>
            <sz val="11"/>
            <color theme="1"/>
            <rFont val="Calibri"/>
            <family val="2"/>
            <scheme val="minor"/>
          </rPr>
          <t>Monto calculado automáticamente por el sistema</t>
        </r>
      </text>
    </comment>
    <comment ref="A1998" authorId="1" shapeId="0">
      <text>
        <r>
          <rPr>
            <sz val="11"/>
            <color theme="1"/>
            <rFont val="Calibri"/>
            <family val="2"/>
            <scheme val="minor"/>
          </rPr>
          <t>Introducir un texto con el nombre o referencia de la contratación</t>
        </r>
      </text>
    </comment>
    <comment ref="B1998" authorId="1" shapeId="0">
      <text>
        <r>
          <rPr>
            <sz val="11"/>
            <color theme="1"/>
            <rFont val="Calibri"/>
            <family val="2"/>
            <scheme val="minor"/>
          </rPr>
          <t>Introduzca un texto con la finalidad de la contratación</t>
        </r>
      </text>
    </comment>
    <comment ref="C1998" authorId="1" shapeId="0">
      <text>
        <r>
          <rPr>
            <sz val="11"/>
            <color theme="1"/>
            <rFont val="Calibri"/>
            <family val="2"/>
            <scheme val="minor"/>
          </rPr>
          <t>Seleccionar un valor del listado</t>
        </r>
      </text>
    </comment>
    <comment ref="D1998" authorId="1" shapeId="0">
      <text>
        <r>
          <rPr>
            <sz val="11"/>
            <color theme="1"/>
            <rFont val="Calibri"/>
            <family val="2"/>
            <scheme val="minor"/>
          </rPr>
          <t>Seleccione el tipo de procedimiento</t>
        </r>
      </text>
    </comment>
    <comment ref="E1998" authorId="1" shapeId="0">
      <text>
        <r>
          <rPr>
            <sz val="11"/>
            <color theme="1"/>
            <rFont val="Calibri"/>
            <family val="2"/>
            <scheme val="minor"/>
          </rPr>
          <t>Seleccione un valor de la lista</t>
        </r>
      </text>
    </comment>
    <comment ref="F1998" authorId="1" shapeId="0">
      <text>
        <r>
          <rPr>
            <sz val="11"/>
            <color theme="1"/>
            <rFont val="Calibri"/>
            <family val="2"/>
            <scheme val="minor"/>
          </rPr>
          <t>Introduzca el código SNIP</t>
        </r>
      </text>
    </comment>
    <comment ref="C1999" authorId="1" shapeId="0">
      <text>
        <r>
          <rPr>
            <sz val="11"/>
            <color theme="1"/>
            <rFont val="Calibri"/>
            <family val="2"/>
            <scheme val="minor"/>
          </rPr>
          <t>Introduzca la fecha de inicio del proceso, en formato dd-mm-aaaa</t>
        </r>
      </text>
    </comment>
    <comment ref="F19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0" authorId="2" shapeId="0">
      <text/>
    </comment>
    <comment ref="C2001" authorId="1" shapeId="0">
      <text>
        <r>
          <rPr>
            <sz val="11"/>
            <color theme="1"/>
            <rFont val="Calibri"/>
            <family val="2"/>
            <scheme val="minor"/>
          </rPr>
          <t>Introduzca la fecha prevista de adjudicación, en formato dd-mm-aaaa</t>
        </r>
      </text>
    </comment>
    <comment ref="F2001" authorId="2" shapeId="0">
      <text/>
    </comment>
    <comment ref="F2002" authorId="1" shapeId="0">
      <text/>
    </comment>
    <comment ref="A2004" authorId="1" shapeId="0">
      <text>
        <r>
          <rPr>
            <sz val="11"/>
            <color theme="1"/>
            <rFont val="Calibri"/>
            <family val="2"/>
            <scheme val="minor"/>
          </rPr>
          <t>Introduzca un codigo UNSPSC</t>
        </r>
      </text>
    </comment>
    <comment ref="B2004" authorId="1" shapeId="0">
      <text>
        <r>
          <rPr>
            <sz val="11"/>
            <color theme="1"/>
            <rFont val="Calibri"/>
            <family val="2"/>
            <scheme val="minor"/>
          </rPr>
          <t>Descripción calculada automáticamente a partir de código del artículo</t>
        </r>
      </text>
    </comment>
    <comment ref="C2004" authorId="1" shapeId="0">
      <text>
        <r>
          <rPr>
            <sz val="11"/>
            <color theme="1"/>
            <rFont val="Calibri"/>
            <family val="2"/>
            <scheme val="minor"/>
          </rPr>
          <t>Seleccione un valor de la lista</t>
        </r>
      </text>
    </comment>
    <comment ref="D2004" authorId="1" shapeId="0">
      <text>
        <r>
          <rPr>
            <sz val="11"/>
            <color theme="1"/>
            <rFont val="Calibri"/>
            <family val="2"/>
            <scheme val="minor"/>
          </rPr>
          <t>Introduzca un número con dos decimales como máximo. Debe ser igual o mayor a la "Cantidad Real Consumida"</t>
        </r>
      </text>
    </comment>
    <comment ref="E2004" authorId="1" shapeId="0">
      <text>
        <r>
          <rPr>
            <sz val="11"/>
            <color theme="1"/>
            <rFont val="Calibri"/>
            <family val="2"/>
            <scheme val="minor"/>
          </rPr>
          <t>Introduzca un número con dos decimales como máximo</t>
        </r>
      </text>
    </comment>
    <comment ref="F2004" authorId="1" shapeId="0">
      <text>
        <r>
          <rPr>
            <sz val="11"/>
            <color theme="1"/>
            <rFont val="Calibri"/>
            <family val="2"/>
            <scheme val="minor"/>
          </rPr>
          <t>Monto calculado automáticamente por el sistema</t>
        </r>
      </text>
    </comment>
    <comment ref="A2012" authorId="1" shapeId="0">
      <text>
        <r>
          <rPr>
            <sz val="11"/>
            <color theme="1"/>
            <rFont val="Calibri"/>
            <family val="2"/>
            <scheme val="minor"/>
          </rPr>
          <t>Introducir un texto con el nombre o referencia de la contratación</t>
        </r>
      </text>
    </comment>
    <comment ref="B2012" authorId="1" shapeId="0">
      <text>
        <r>
          <rPr>
            <sz val="11"/>
            <color theme="1"/>
            <rFont val="Calibri"/>
            <family val="2"/>
            <scheme val="minor"/>
          </rPr>
          <t>Introduzca un texto con la finalidad de la contratación</t>
        </r>
      </text>
    </comment>
    <comment ref="C2012" authorId="1" shapeId="0">
      <text>
        <r>
          <rPr>
            <sz val="11"/>
            <color theme="1"/>
            <rFont val="Calibri"/>
            <family val="2"/>
            <scheme val="minor"/>
          </rPr>
          <t>Seleccionar un valor del listado</t>
        </r>
      </text>
    </comment>
    <comment ref="D2012" authorId="1" shapeId="0">
      <text>
        <r>
          <rPr>
            <sz val="11"/>
            <color theme="1"/>
            <rFont val="Calibri"/>
            <family val="2"/>
            <scheme val="minor"/>
          </rPr>
          <t>Seleccione el tipo de procedimiento</t>
        </r>
      </text>
    </comment>
    <comment ref="E2012" authorId="1" shapeId="0">
      <text>
        <r>
          <rPr>
            <sz val="11"/>
            <color theme="1"/>
            <rFont val="Calibri"/>
            <family val="2"/>
            <scheme val="minor"/>
          </rPr>
          <t>Seleccione un valor de la lista</t>
        </r>
      </text>
    </comment>
    <comment ref="F2012" authorId="1" shapeId="0">
      <text>
        <r>
          <rPr>
            <sz val="11"/>
            <color theme="1"/>
            <rFont val="Calibri"/>
            <family val="2"/>
            <scheme val="minor"/>
          </rPr>
          <t>Introduzca el código SNIP</t>
        </r>
      </text>
    </comment>
    <comment ref="C2013" authorId="1" shapeId="0">
      <text>
        <r>
          <rPr>
            <sz val="11"/>
            <color theme="1"/>
            <rFont val="Calibri"/>
            <family val="2"/>
            <scheme val="minor"/>
          </rPr>
          <t>Introduzca la fecha de inicio del proceso, en formato dd-mm-aaaa</t>
        </r>
      </text>
    </comment>
    <comment ref="F20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2" shapeId="0">
      <text/>
    </comment>
    <comment ref="C2015" authorId="1" shapeId="0">
      <text>
        <r>
          <rPr>
            <sz val="11"/>
            <color theme="1"/>
            <rFont val="Calibri"/>
            <family val="2"/>
            <scheme val="minor"/>
          </rPr>
          <t>Introduzca la fecha prevista de adjudicación, en formato dd-mm-aaaa</t>
        </r>
      </text>
    </comment>
    <comment ref="F2015" authorId="2" shapeId="0">
      <text/>
    </comment>
    <comment ref="F2016" authorId="1" shapeId="0">
      <text/>
    </comment>
    <comment ref="A2018" authorId="1" shapeId="0">
      <text>
        <r>
          <rPr>
            <sz val="11"/>
            <color theme="1"/>
            <rFont val="Calibri"/>
            <family val="2"/>
            <scheme val="minor"/>
          </rPr>
          <t>Introduzca un codigo UNSPSC</t>
        </r>
      </text>
    </comment>
    <comment ref="B2018" authorId="1" shapeId="0">
      <text>
        <r>
          <rPr>
            <sz val="11"/>
            <color theme="1"/>
            <rFont val="Calibri"/>
            <family val="2"/>
            <scheme val="minor"/>
          </rPr>
          <t>Descripción calculada automáticamente a partir de código del artículo</t>
        </r>
      </text>
    </comment>
    <comment ref="C2018" authorId="1" shapeId="0">
      <text>
        <r>
          <rPr>
            <sz val="11"/>
            <color theme="1"/>
            <rFont val="Calibri"/>
            <family val="2"/>
            <scheme val="minor"/>
          </rPr>
          <t>Seleccione un valor de la lista</t>
        </r>
      </text>
    </comment>
    <comment ref="D2018" authorId="1" shapeId="0">
      <text>
        <r>
          <rPr>
            <sz val="11"/>
            <color theme="1"/>
            <rFont val="Calibri"/>
            <family val="2"/>
            <scheme val="minor"/>
          </rPr>
          <t>Introduzca un número con dos decimales como máximo. Debe ser igual o mayor a la "Cantidad Real Consumida"</t>
        </r>
      </text>
    </comment>
    <comment ref="E2018" authorId="1" shapeId="0">
      <text>
        <r>
          <rPr>
            <sz val="11"/>
            <color theme="1"/>
            <rFont val="Calibri"/>
            <family val="2"/>
            <scheme val="minor"/>
          </rPr>
          <t>Introduzca un número con dos decimales como máximo</t>
        </r>
      </text>
    </comment>
    <comment ref="F2018" authorId="1" shapeId="0">
      <text>
        <r>
          <rPr>
            <sz val="11"/>
            <color theme="1"/>
            <rFont val="Calibri"/>
            <family val="2"/>
            <scheme val="minor"/>
          </rPr>
          <t>Monto calculado automáticamente por el sistema</t>
        </r>
      </text>
    </comment>
    <comment ref="A2026" authorId="1" shapeId="0">
      <text>
        <r>
          <rPr>
            <sz val="11"/>
            <color theme="1"/>
            <rFont val="Calibri"/>
            <family val="2"/>
            <scheme val="minor"/>
          </rPr>
          <t>Introducir un texto con el nombre o referencia de la contratación</t>
        </r>
      </text>
    </comment>
    <comment ref="B2026" authorId="1" shapeId="0">
      <text>
        <r>
          <rPr>
            <sz val="11"/>
            <color theme="1"/>
            <rFont val="Calibri"/>
            <family val="2"/>
            <scheme val="minor"/>
          </rPr>
          <t>Introduzca un texto con la finalidad de la contratación</t>
        </r>
      </text>
    </comment>
    <comment ref="C2026" authorId="1" shapeId="0">
      <text>
        <r>
          <rPr>
            <sz val="11"/>
            <color theme="1"/>
            <rFont val="Calibri"/>
            <family val="2"/>
            <scheme val="minor"/>
          </rPr>
          <t>Seleccionar un valor del listado</t>
        </r>
      </text>
    </comment>
    <comment ref="D2026" authorId="1" shapeId="0">
      <text>
        <r>
          <rPr>
            <sz val="11"/>
            <color theme="1"/>
            <rFont val="Calibri"/>
            <family val="2"/>
            <scheme val="minor"/>
          </rPr>
          <t>Seleccione el tipo de procedimiento</t>
        </r>
      </text>
    </comment>
    <comment ref="E2026" authorId="1" shapeId="0">
      <text>
        <r>
          <rPr>
            <sz val="11"/>
            <color theme="1"/>
            <rFont val="Calibri"/>
            <family val="2"/>
            <scheme val="minor"/>
          </rPr>
          <t>Seleccione un valor de la lista</t>
        </r>
      </text>
    </comment>
    <comment ref="F2026" authorId="1" shapeId="0">
      <text>
        <r>
          <rPr>
            <sz val="11"/>
            <color theme="1"/>
            <rFont val="Calibri"/>
            <family val="2"/>
            <scheme val="minor"/>
          </rPr>
          <t>Introduzca el código SNIP</t>
        </r>
      </text>
    </comment>
    <comment ref="C2027" authorId="1" shapeId="0">
      <text>
        <r>
          <rPr>
            <sz val="11"/>
            <color theme="1"/>
            <rFont val="Calibri"/>
            <family val="2"/>
            <scheme val="minor"/>
          </rPr>
          <t>Introduzca la fecha de inicio del proceso, en formato dd-mm-aaaa</t>
        </r>
      </text>
    </comment>
    <comment ref="F20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2" shapeId="0">
      <text/>
    </comment>
    <comment ref="C2029" authorId="1" shapeId="0">
      <text>
        <r>
          <rPr>
            <sz val="11"/>
            <color theme="1"/>
            <rFont val="Calibri"/>
            <family val="2"/>
            <scheme val="minor"/>
          </rPr>
          <t>Introduzca la fecha prevista de adjudicación, en formato dd-mm-aaaa</t>
        </r>
      </text>
    </comment>
    <comment ref="F2029" authorId="2" shapeId="0">
      <text/>
    </comment>
    <comment ref="F2030" authorId="1" shapeId="0">
      <text/>
    </comment>
    <comment ref="A2032" authorId="1" shapeId="0">
      <text>
        <r>
          <rPr>
            <sz val="11"/>
            <color theme="1"/>
            <rFont val="Calibri"/>
            <family val="2"/>
            <scheme val="minor"/>
          </rPr>
          <t>Introduzca un codigo UNSPSC</t>
        </r>
      </text>
    </comment>
    <comment ref="B2032" authorId="1" shapeId="0">
      <text>
        <r>
          <rPr>
            <sz val="11"/>
            <color theme="1"/>
            <rFont val="Calibri"/>
            <family val="2"/>
            <scheme val="minor"/>
          </rPr>
          <t>Descripción calculada automáticamente a partir de código del artículo</t>
        </r>
      </text>
    </comment>
    <comment ref="C2032" authorId="1" shapeId="0">
      <text>
        <r>
          <rPr>
            <sz val="11"/>
            <color theme="1"/>
            <rFont val="Calibri"/>
            <family val="2"/>
            <scheme val="minor"/>
          </rPr>
          <t>Seleccione un valor de la lista</t>
        </r>
      </text>
    </comment>
    <comment ref="D2032" authorId="1" shapeId="0">
      <text>
        <r>
          <rPr>
            <sz val="11"/>
            <color theme="1"/>
            <rFont val="Calibri"/>
            <family val="2"/>
            <scheme val="minor"/>
          </rPr>
          <t>Introduzca un número con dos decimales como máximo. Debe ser igual o mayor a la "Cantidad Real Consumida"</t>
        </r>
      </text>
    </comment>
    <comment ref="E2032" authorId="1" shapeId="0">
      <text>
        <r>
          <rPr>
            <sz val="11"/>
            <color theme="1"/>
            <rFont val="Calibri"/>
            <family val="2"/>
            <scheme val="minor"/>
          </rPr>
          <t>Introduzca un número con dos decimales como máximo</t>
        </r>
      </text>
    </comment>
    <comment ref="F2032" authorId="1" shapeId="0">
      <text>
        <r>
          <rPr>
            <sz val="11"/>
            <color theme="1"/>
            <rFont val="Calibri"/>
            <family val="2"/>
            <scheme val="minor"/>
          </rPr>
          <t>Monto calculado automáticamente por el sistema</t>
        </r>
      </text>
    </comment>
    <comment ref="A2039" authorId="1" shapeId="0">
      <text>
        <r>
          <rPr>
            <sz val="11"/>
            <color theme="1"/>
            <rFont val="Calibri"/>
            <family val="2"/>
            <scheme val="minor"/>
          </rPr>
          <t>Introducir un texto con el nombre o referencia de la contratación</t>
        </r>
      </text>
    </comment>
    <comment ref="B2039" authorId="1" shapeId="0">
      <text>
        <r>
          <rPr>
            <sz val="11"/>
            <color theme="1"/>
            <rFont val="Calibri"/>
            <family val="2"/>
            <scheme val="minor"/>
          </rPr>
          <t>Introduzca un texto con la finalidad de la contratación</t>
        </r>
      </text>
    </comment>
    <comment ref="C2039" authorId="1" shapeId="0">
      <text>
        <r>
          <rPr>
            <sz val="11"/>
            <color theme="1"/>
            <rFont val="Calibri"/>
            <family val="2"/>
            <scheme val="minor"/>
          </rPr>
          <t>Seleccionar un valor del listado</t>
        </r>
      </text>
    </comment>
    <comment ref="D2039" authorId="1" shapeId="0">
      <text>
        <r>
          <rPr>
            <sz val="11"/>
            <color theme="1"/>
            <rFont val="Calibri"/>
            <family val="2"/>
            <scheme val="minor"/>
          </rPr>
          <t>Seleccione el tipo de procedimiento</t>
        </r>
      </text>
    </comment>
    <comment ref="E2039" authorId="1" shapeId="0">
      <text>
        <r>
          <rPr>
            <sz val="11"/>
            <color theme="1"/>
            <rFont val="Calibri"/>
            <family val="2"/>
            <scheme val="minor"/>
          </rPr>
          <t>Seleccione un valor de la lista</t>
        </r>
      </text>
    </comment>
    <comment ref="F2039" authorId="1" shapeId="0">
      <text>
        <r>
          <rPr>
            <sz val="11"/>
            <color theme="1"/>
            <rFont val="Calibri"/>
            <family val="2"/>
            <scheme val="minor"/>
          </rPr>
          <t>Introduzca el código SNIP</t>
        </r>
      </text>
    </comment>
    <comment ref="C2040" authorId="1" shapeId="0">
      <text>
        <r>
          <rPr>
            <sz val="11"/>
            <color theme="1"/>
            <rFont val="Calibri"/>
            <family val="2"/>
            <scheme val="minor"/>
          </rPr>
          <t>Introduzca la fecha de inicio del proceso, en formato dd-mm-aaaa</t>
        </r>
      </text>
    </comment>
    <comment ref="F20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2" shapeId="0">
      <text/>
    </comment>
    <comment ref="C2042" authorId="1" shapeId="0">
      <text>
        <r>
          <rPr>
            <sz val="11"/>
            <color theme="1"/>
            <rFont val="Calibri"/>
            <family val="2"/>
            <scheme val="minor"/>
          </rPr>
          <t>Introduzca la fecha prevista de adjudicación, en formato dd-mm-aaaa</t>
        </r>
      </text>
    </comment>
    <comment ref="F2042" authorId="2" shapeId="0">
      <text/>
    </comment>
    <comment ref="F2043" authorId="1" shapeId="0">
      <text/>
    </comment>
    <comment ref="A2045" authorId="1" shapeId="0">
      <text>
        <r>
          <rPr>
            <sz val="11"/>
            <color theme="1"/>
            <rFont val="Calibri"/>
            <family val="2"/>
            <scheme val="minor"/>
          </rPr>
          <t>Introduzca un codigo UNSPSC</t>
        </r>
      </text>
    </comment>
    <comment ref="B2045" authorId="1" shapeId="0">
      <text>
        <r>
          <rPr>
            <sz val="11"/>
            <color theme="1"/>
            <rFont val="Calibri"/>
            <family val="2"/>
            <scheme val="minor"/>
          </rPr>
          <t>Descripción calculada automáticamente a partir de código del artículo</t>
        </r>
      </text>
    </comment>
    <comment ref="C2045" authorId="1" shapeId="0">
      <text>
        <r>
          <rPr>
            <sz val="11"/>
            <color theme="1"/>
            <rFont val="Calibri"/>
            <family val="2"/>
            <scheme val="minor"/>
          </rPr>
          <t>Seleccione un valor de la lista</t>
        </r>
      </text>
    </comment>
    <comment ref="D2045" authorId="1" shapeId="0">
      <text>
        <r>
          <rPr>
            <sz val="11"/>
            <color theme="1"/>
            <rFont val="Calibri"/>
            <family val="2"/>
            <scheme val="minor"/>
          </rPr>
          <t>Introduzca un número con dos decimales como máximo. Debe ser igual o mayor a la "Cantidad Real Consumida"</t>
        </r>
      </text>
    </comment>
    <comment ref="E2045" authorId="1" shapeId="0">
      <text>
        <r>
          <rPr>
            <sz val="11"/>
            <color theme="1"/>
            <rFont val="Calibri"/>
            <family val="2"/>
            <scheme val="minor"/>
          </rPr>
          <t>Introduzca un número con dos decimales como máximo</t>
        </r>
      </text>
    </comment>
    <comment ref="F2045" authorId="1" shapeId="0">
      <text>
        <r>
          <rPr>
            <sz val="11"/>
            <color theme="1"/>
            <rFont val="Calibri"/>
            <family val="2"/>
            <scheme val="minor"/>
          </rPr>
          <t>Monto calculado automáticamente por el sistema</t>
        </r>
      </text>
    </comment>
    <comment ref="A2050" authorId="1" shapeId="0">
      <text>
        <r>
          <rPr>
            <sz val="11"/>
            <color theme="1"/>
            <rFont val="Calibri"/>
            <family val="2"/>
            <scheme val="minor"/>
          </rPr>
          <t>Introducir un texto con el nombre o referencia de la contratación</t>
        </r>
      </text>
    </comment>
    <comment ref="B2050" authorId="1" shapeId="0">
      <text>
        <r>
          <rPr>
            <sz val="11"/>
            <color theme="1"/>
            <rFont val="Calibri"/>
            <family val="2"/>
            <scheme val="minor"/>
          </rPr>
          <t>Introduzca un texto con la finalidad de la contratación</t>
        </r>
      </text>
    </comment>
    <comment ref="C2050" authorId="1" shapeId="0">
      <text>
        <r>
          <rPr>
            <sz val="11"/>
            <color theme="1"/>
            <rFont val="Calibri"/>
            <family val="2"/>
            <scheme val="minor"/>
          </rPr>
          <t>Seleccionar un valor del listado</t>
        </r>
      </text>
    </comment>
    <comment ref="D2050" authorId="1" shapeId="0">
      <text>
        <r>
          <rPr>
            <sz val="11"/>
            <color theme="1"/>
            <rFont val="Calibri"/>
            <family val="2"/>
            <scheme val="minor"/>
          </rPr>
          <t>Seleccione el tipo de procedimiento</t>
        </r>
      </text>
    </comment>
    <comment ref="E2050" authorId="1" shapeId="0">
      <text>
        <r>
          <rPr>
            <sz val="11"/>
            <color theme="1"/>
            <rFont val="Calibri"/>
            <family val="2"/>
            <scheme val="minor"/>
          </rPr>
          <t>Seleccione un valor de la lista</t>
        </r>
      </text>
    </comment>
    <comment ref="F2050" authorId="1" shapeId="0">
      <text>
        <r>
          <rPr>
            <sz val="11"/>
            <color theme="1"/>
            <rFont val="Calibri"/>
            <family val="2"/>
            <scheme val="minor"/>
          </rPr>
          <t>Introduzca el código SNIP</t>
        </r>
      </text>
    </comment>
    <comment ref="C2051" authorId="1" shapeId="0">
      <text>
        <r>
          <rPr>
            <sz val="11"/>
            <color theme="1"/>
            <rFont val="Calibri"/>
            <family val="2"/>
            <scheme val="minor"/>
          </rPr>
          <t>Introduzca la fecha de inicio del proceso, en formato dd-mm-aaaa</t>
        </r>
      </text>
    </comment>
    <comment ref="F20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2" shapeId="0">
      <text/>
    </comment>
    <comment ref="C2053" authorId="1" shapeId="0">
      <text>
        <r>
          <rPr>
            <sz val="11"/>
            <color theme="1"/>
            <rFont val="Calibri"/>
            <family val="2"/>
            <scheme val="minor"/>
          </rPr>
          <t>Introduzca la fecha prevista de adjudicación, en formato dd-mm-aaaa</t>
        </r>
      </text>
    </comment>
    <comment ref="F2053" authorId="2" shapeId="0">
      <text/>
    </comment>
    <comment ref="F2054" authorId="1" shapeId="0">
      <text/>
    </comment>
    <comment ref="A2056" authorId="1" shapeId="0">
      <text>
        <r>
          <rPr>
            <sz val="11"/>
            <color theme="1"/>
            <rFont val="Calibri"/>
            <family val="2"/>
            <scheme val="minor"/>
          </rPr>
          <t>Introduzca un codigo UNSPSC</t>
        </r>
      </text>
    </comment>
    <comment ref="B2056" authorId="1" shapeId="0">
      <text>
        <r>
          <rPr>
            <sz val="11"/>
            <color theme="1"/>
            <rFont val="Calibri"/>
            <family val="2"/>
            <scheme val="minor"/>
          </rPr>
          <t>Descripción calculada automáticamente a partir de código del artículo</t>
        </r>
      </text>
    </comment>
    <comment ref="C2056" authorId="1" shapeId="0">
      <text>
        <r>
          <rPr>
            <sz val="11"/>
            <color theme="1"/>
            <rFont val="Calibri"/>
            <family val="2"/>
            <scheme val="minor"/>
          </rPr>
          <t>Seleccione un valor de la lista</t>
        </r>
      </text>
    </comment>
    <comment ref="D2056" authorId="1" shapeId="0">
      <text>
        <r>
          <rPr>
            <sz val="11"/>
            <color theme="1"/>
            <rFont val="Calibri"/>
            <family val="2"/>
            <scheme val="minor"/>
          </rPr>
          <t>Introduzca un número con dos decimales como máximo. Debe ser igual o mayor a la "Cantidad Real Consumida"</t>
        </r>
      </text>
    </comment>
    <comment ref="E2056" authorId="1" shapeId="0">
      <text>
        <r>
          <rPr>
            <sz val="11"/>
            <color theme="1"/>
            <rFont val="Calibri"/>
            <family val="2"/>
            <scheme val="minor"/>
          </rPr>
          <t>Introduzca un número con dos decimales como máximo</t>
        </r>
      </text>
    </comment>
    <comment ref="F2056" authorId="1" shapeId="0">
      <text>
        <r>
          <rPr>
            <sz val="11"/>
            <color theme="1"/>
            <rFont val="Calibri"/>
            <family val="2"/>
            <scheme val="minor"/>
          </rPr>
          <t>Monto calculado automáticamente por el sistema</t>
        </r>
      </text>
    </comment>
    <comment ref="A2063" authorId="1" shapeId="0">
      <text>
        <r>
          <rPr>
            <sz val="11"/>
            <color theme="1"/>
            <rFont val="Calibri"/>
            <family val="2"/>
            <scheme val="minor"/>
          </rPr>
          <t>Introducir un texto con el nombre o referencia de la contratación</t>
        </r>
      </text>
    </comment>
    <comment ref="B2063" authorId="1" shapeId="0">
      <text>
        <r>
          <rPr>
            <sz val="11"/>
            <color theme="1"/>
            <rFont val="Calibri"/>
            <family val="2"/>
            <scheme val="minor"/>
          </rPr>
          <t>Introduzca un texto con la finalidad de la contratación</t>
        </r>
      </text>
    </comment>
    <comment ref="C2063" authorId="1" shapeId="0">
      <text>
        <r>
          <rPr>
            <sz val="11"/>
            <color theme="1"/>
            <rFont val="Calibri"/>
            <family val="2"/>
            <scheme val="minor"/>
          </rPr>
          <t>Seleccionar un valor del listado</t>
        </r>
      </text>
    </comment>
    <comment ref="D2063" authorId="1" shapeId="0">
      <text>
        <r>
          <rPr>
            <sz val="11"/>
            <color theme="1"/>
            <rFont val="Calibri"/>
            <family val="2"/>
            <scheme val="minor"/>
          </rPr>
          <t>Seleccione el tipo de procedimiento</t>
        </r>
      </text>
    </comment>
    <comment ref="E2063" authorId="1" shapeId="0">
      <text>
        <r>
          <rPr>
            <sz val="11"/>
            <color theme="1"/>
            <rFont val="Calibri"/>
            <family val="2"/>
            <scheme val="minor"/>
          </rPr>
          <t>Seleccione un valor de la lista</t>
        </r>
      </text>
    </comment>
    <comment ref="F2063" authorId="1" shapeId="0">
      <text>
        <r>
          <rPr>
            <sz val="11"/>
            <color theme="1"/>
            <rFont val="Calibri"/>
            <family val="2"/>
            <scheme val="minor"/>
          </rPr>
          <t>Introduzca el código SNIP</t>
        </r>
      </text>
    </comment>
    <comment ref="C2064" authorId="1" shapeId="0">
      <text>
        <r>
          <rPr>
            <sz val="11"/>
            <color theme="1"/>
            <rFont val="Calibri"/>
            <family val="2"/>
            <scheme val="minor"/>
          </rPr>
          <t>Introduzca la fecha de inicio del proceso, en formato dd-mm-aaaa</t>
        </r>
      </text>
    </comment>
    <comment ref="F20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2" shapeId="0">
      <text/>
    </comment>
    <comment ref="C2066" authorId="1" shapeId="0">
      <text>
        <r>
          <rPr>
            <sz val="11"/>
            <color theme="1"/>
            <rFont val="Calibri"/>
            <family val="2"/>
            <scheme val="minor"/>
          </rPr>
          <t>Introduzca la fecha prevista de adjudicación, en formato dd-mm-aaaa</t>
        </r>
      </text>
    </comment>
    <comment ref="F2066" authorId="2" shapeId="0">
      <text/>
    </comment>
    <comment ref="F2067" authorId="1" shapeId="0">
      <text/>
    </comment>
    <comment ref="A2069" authorId="1" shapeId="0">
      <text>
        <r>
          <rPr>
            <sz val="11"/>
            <color theme="1"/>
            <rFont val="Calibri"/>
            <family val="2"/>
            <scheme val="minor"/>
          </rPr>
          <t>Introduzca un codigo UNSPSC</t>
        </r>
      </text>
    </comment>
    <comment ref="B2069" authorId="1" shapeId="0">
      <text>
        <r>
          <rPr>
            <sz val="11"/>
            <color theme="1"/>
            <rFont val="Calibri"/>
            <family val="2"/>
            <scheme val="minor"/>
          </rPr>
          <t>Descripción calculada automáticamente a partir de código del artículo</t>
        </r>
      </text>
    </comment>
    <comment ref="C2069" authorId="1" shapeId="0">
      <text>
        <r>
          <rPr>
            <sz val="11"/>
            <color theme="1"/>
            <rFont val="Calibri"/>
            <family val="2"/>
            <scheme val="minor"/>
          </rPr>
          <t>Seleccione un valor de la lista</t>
        </r>
      </text>
    </comment>
    <comment ref="D2069" authorId="1" shapeId="0">
      <text>
        <r>
          <rPr>
            <sz val="11"/>
            <color theme="1"/>
            <rFont val="Calibri"/>
            <family val="2"/>
            <scheme val="minor"/>
          </rPr>
          <t>Introduzca un número con dos decimales como máximo. Debe ser igual o mayor a la "Cantidad Real Consumida"</t>
        </r>
      </text>
    </comment>
    <comment ref="E2069" authorId="1" shapeId="0">
      <text>
        <r>
          <rPr>
            <sz val="11"/>
            <color theme="1"/>
            <rFont val="Calibri"/>
            <family val="2"/>
            <scheme val="minor"/>
          </rPr>
          <t>Introduzca un número con dos decimales como máximo</t>
        </r>
      </text>
    </comment>
    <comment ref="F2069" authorId="1" shapeId="0">
      <text>
        <r>
          <rPr>
            <sz val="11"/>
            <color theme="1"/>
            <rFont val="Calibri"/>
            <family val="2"/>
            <scheme val="minor"/>
          </rPr>
          <t>Monto calculado automáticamente por el sistema</t>
        </r>
      </text>
    </comment>
    <comment ref="A2074" authorId="1" shapeId="0">
      <text>
        <r>
          <rPr>
            <sz val="11"/>
            <color theme="1"/>
            <rFont val="Calibri"/>
            <family val="2"/>
            <scheme val="minor"/>
          </rPr>
          <t>Introducir un texto con el nombre o referencia de la contratación</t>
        </r>
      </text>
    </comment>
    <comment ref="B2074" authorId="1" shapeId="0">
      <text>
        <r>
          <rPr>
            <sz val="11"/>
            <color theme="1"/>
            <rFont val="Calibri"/>
            <family val="2"/>
            <scheme val="minor"/>
          </rPr>
          <t>Introduzca un texto con la finalidad de la contratación</t>
        </r>
      </text>
    </comment>
    <comment ref="C2074" authorId="1" shapeId="0">
      <text>
        <r>
          <rPr>
            <sz val="11"/>
            <color theme="1"/>
            <rFont val="Calibri"/>
            <family val="2"/>
            <scheme val="minor"/>
          </rPr>
          <t>Seleccionar un valor del listado</t>
        </r>
      </text>
    </comment>
    <comment ref="D2074" authorId="1" shapeId="0">
      <text>
        <r>
          <rPr>
            <sz val="11"/>
            <color theme="1"/>
            <rFont val="Calibri"/>
            <family val="2"/>
            <scheme val="minor"/>
          </rPr>
          <t>Seleccione el tipo de procedimiento</t>
        </r>
      </text>
    </comment>
    <comment ref="E2074" authorId="1" shapeId="0">
      <text>
        <r>
          <rPr>
            <sz val="11"/>
            <color theme="1"/>
            <rFont val="Calibri"/>
            <family val="2"/>
            <scheme val="minor"/>
          </rPr>
          <t>Seleccione un valor de la lista</t>
        </r>
      </text>
    </comment>
    <comment ref="F2074" authorId="1" shapeId="0">
      <text>
        <r>
          <rPr>
            <sz val="11"/>
            <color theme="1"/>
            <rFont val="Calibri"/>
            <family val="2"/>
            <scheme val="minor"/>
          </rPr>
          <t>Introduzca el código SNIP</t>
        </r>
      </text>
    </comment>
    <comment ref="C2075" authorId="1" shapeId="0">
      <text>
        <r>
          <rPr>
            <sz val="11"/>
            <color theme="1"/>
            <rFont val="Calibri"/>
            <family val="2"/>
            <scheme val="minor"/>
          </rPr>
          <t>Introduzca la fecha de inicio del proceso, en formato dd-mm-aaaa</t>
        </r>
      </text>
    </comment>
    <comment ref="F20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6" authorId="2" shapeId="0">
      <text/>
    </comment>
    <comment ref="C2077" authorId="1" shapeId="0">
      <text>
        <r>
          <rPr>
            <sz val="11"/>
            <color theme="1"/>
            <rFont val="Calibri"/>
            <family val="2"/>
            <scheme val="minor"/>
          </rPr>
          <t>Introduzca la fecha prevista de adjudicación, en formato dd-mm-aaaa</t>
        </r>
      </text>
    </comment>
    <comment ref="F2077" authorId="2" shapeId="0">
      <text/>
    </comment>
    <comment ref="F2078" authorId="1" shapeId="0">
      <text/>
    </comment>
    <comment ref="A2080" authorId="1" shapeId="0">
      <text>
        <r>
          <rPr>
            <sz val="11"/>
            <color theme="1"/>
            <rFont val="Calibri"/>
            <family val="2"/>
            <scheme val="minor"/>
          </rPr>
          <t>Introduzca un codigo UNSPSC</t>
        </r>
      </text>
    </comment>
    <comment ref="B2080" authorId="1" shapeId="0">
      <text>
        <r>
          <rPr>
            <sz val="11"/>
            <color theme="1"/>
            <rFont val="Calibri"/>
            <family val="2"/>
            <scheme val="minor"/>
          </rPr>
          <t>Descripción calculada automáticamente a partir de código del artículo</t>
        </r>
      </text>
    </comment>
    <comment ref="C2080" authorId="1" shapeId="0">
      <text>
        <r>
          <rPr>
            <sz val="11"/>
            <color theme="1"/>
            <rFont val="Calibri"/>
            <family val="2"/>
            <scheme val="minor"/>
          </rPr>
          <t>Seleccione un valor de la lista</t>
        </r>
      </text>
    </comment>
    <comment ref="D2080" authorId="1" shapeId="0">
      <text>
        <r>
          <rPr>
            <sz val="11"/>
            <color theme="1"/>
            <rFont val="Calibri"/>
            <family val="2"/>
            <scheme val="minor"/>
          </rPr>
          <t>Introduzca un número con dos decimales como máximo. Debe ser igual o mayor a la "Cantidad Real Consumida"</t>
        </r>
      </text>
    </comment>
    <comment ref="E2080" authorId="1" shapeId="0">
      <text>
        <r>
          <rPr>
            <sz val="11"/>
            <color theme="1"/>
            <rFont val="Calibri"/>
            <family val="2"/>
            <scheme val="minor"/>
          </rPr>
          <t>Introduzca un número con dos decimales como máximo</t>
        </r>
      </text>
    </comment>
    <comment ref="F2080" authorId="1" shapeId="0">
      <text>
        <r>
          <rPr>
            <sz val="11"/>
            <color theme="1"/>
            <rFont val="Calibri"/>
            <family val="2"/>
            <scheme val="minor"/>
          </rPr>
          <t>Monto calculado automáticamente por el sistema</t>
        </r>
      </text>
    </comment>
    <comment ref="A2085" authorId="1" shapeId="0">
      <text>
        <r>
          <rPr>
            <sz val="11"/>
            <color theme="1"/>
            <rFont val="Calibri"/>
            <family val="2"/>
            <scheme val="minor"/>
          </rPr>
          <t>Introducir un texto con el nombre o referencia de la contratación</t>
        </r>
      </text>
    </comment>
    <comment ref="B2085" authorId="1" shapeId="0">
      <text>
        <r>
          <rPr>
            <sz val="11"/>
            <color theme="1"/>
            <rFont val="Calibri"/>
            <family val="2"/>
            <scheme val="minor"/>
          </rPr>
          <t>Introduzca un texto con la finalidad de la contratación</t>
        </r>
      </text>
    </comment>
    <comment ref="C2085" authorId="1" shapeId="0">
      <text>
        <r>
          <rPr>
            <sz val="11"/>
            <color theme="1"/>
            <rFont val="Calibri"/>
            <family val="2"/>
            <scheme val="minor"/>
          </rPr>
          <t>Seleccionar un valor del listado</t>
        </r>
      </text>
    </comment>
    <comment ref="D2085" authorId="1" shapeId="0">
      <text>
        <r>
          <rPr>
            <sz val="11"/>
            <color theme="1"/>
            <rFont val="Calibri"/>
            <family val="2"/>
            <scheme val="minor"/>
          </rPr>
          <t>Seleccione el tipo de procedimiento</t>
        </r>
      </text>
    </comment>
    <comment ref="E2085" authorId="1" shapeId="0">
      <text>
        <r>
          <rPr>
            <sz val="11"/>
            <color theme="1"/>
            <rFont val="Calibri"/>
            <family val="2"/>
            <scheme val="minor"/>
          </rPr>
          <t>Seleccione un valor de la lista</t>
        </r>
      </text>
    </comment>
    <comment ref="F2085" authorId="1" shapeId="0">
      <text>
        <r>
          <rPr>
            <sz val="11"/>
            <color theme="1"/>
            <rFont val="Calibri"/>
            <family val="2"/>
            <scheme val="minor"/>
          </rPr>
          <t>Introduzca el código SNIP</t>
        </r>
      </text>
    </comment>
    <comment ref="C2086" authorId="1" shapeId="0">
      <text>
        <r>
          <rPr>
            <sz val="11"/>
            <color theme="1"/>
            <rFont val="Calibri"/>
            <family val="2"/>
            <scheme val="minor"/>
          </rPr>
          <t>Introduzca la fecha de inicio del proceso, en formato dd-mm-aaaa</t>
        </r>
      </text>
    </comment>
    <comment ref="F20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7" authorId="2" shapeId="0">
      <text/>
    </comment>
    <comment ref="C2088" authorId="1" shapeId="0">
      <text>
        <r>
          <rPr>
            <sz val="11"/>
            <color theme="1"/>
            <rFont val="Calibri"/>
            <family val="2"/>
            <scheme val="minor"/>
          </rPr>
          <t>Introduzca la fecha prevista de adjudicación, en formato dd-mm-aaaa</t>
        </r>
      </text>
    </comment>
    <comment ref="F2088" authorId="2" shapeId="0">
      <text/>
    </comment>
    <comment ref="F2089" authorId="1" shapeId="0">
      <text/>
    </comment>
    <comment ref="A2091" authorId="1" shapeId="0">
      <text>
        <r>
          <rPr>
            <sz val="11"/>
            <color theme="1"/>
            <rFont val="Calibri"/>
            <family val="2"/>
            <scheme val="minor"/>
          </rPr>
          <t>Introduzca un codigo UNSPSC</t>
        </r>
      </text>
    </comment>
    <comment ref="B2091" authorId="1" shapeId="0">
      <text>
        <r>
          <rPr>
            <sz val="11"/>
            <color theme="1"/>
            <rFont val="Calibri"/>
            <family val="2"/>
            <scheme val="minor"/>
          </rPr>
          <t>Descripción calculada automáticamente a partir de código del artículo</t>
        </r>
      </text>
    </comment>
    <comment ref="C2091" authorId="1" shapeId="0">
      <text>
        <r>
          <rPr>
            <sz val="11"/>
            <color theme="1"/>
            <rFont val="Calibri"/>
            <family val="2"/>
            <scheme val="minor"/>
          </rPr>
          <t>Seleccione un valor de la lista</t>
        </r>
      </text>
    </comment>
    <comment ref="D2091" authorId="1" shapeId="0">
      <text>
        <r>
          <rPr>
            <sz val="11"/>
            <color theme="1"/>
            <rFont val="Calibri"/>
            <family val="2"/>
            <scheme val="minor"/>
          </rPr>
          <t>Introduzca un número con dos decimales como máximo. Debe ser igual o mayor a la "Cantidad Real Consumida"</t>
        </r>
      </text>
    </comment>
    <comment ref="E2091" authorId="1" shapeId="0">
      <text>
        <r>
          <rPr>
            <sz val="11"/>
            <color theme="1"/>
            <rFont val="Calibri"/>
            <family val="2"/>
            <scheme val="minor"/>
          </rPr>
          <t>Introduzca un número con dos decimales como máximo</t>
        </r>
      </text>
    </comment>
    <comment ref="F2091" authorId="1" shapeId="0">
      <text>
        <r>
          <rPr>
            <sz val="11"/>
            <color theme="1"/>
            <rFont val="Calibri"/>
            <family val="2"/>
            <scheme val="minor"/>
          </rPr>
          <t>Monto calculado automáticamente por el sistema</t>
        </r>
      </text>
    </comment>
    <comment ref="A2121" authorId="1" shapeId="0">
      <text>
        <r>
          <rPr>
            <sz val="11"/>
            <color theme="1"/>
            <rFont val="Calibri"/>
            <family val="2"/>
            <scheme val="minor"/>
          </rPr>
          <t>Introducir un texto con el nombre o referencia de la contratación</t>
        </r>
      </text>
    </comment>
    <comment ref="B2121" authorId="1" shapeId="0">
      <text>
        <r>
          <rPr>
            <sz val="11"/>
            <color theme="1"/>
            <rFont val="Calibri"/>
            <family val="2"/>
            <scheme val="minor"/>
          </rPr>
          <t>Introduzca un texto con la finalidad de la contratación</t>
        </r>
      </text>
    </comment>
    <comment ref="C2121" authorId="1" shapeId="0">
      <text>
        <r>
          <rPr>
            <sz val="11"/>
            <color theme="1"/>
            <rFont val="Calibri"/>
            <family val="2"/>
            <scheme val="minor"/>
          </rPr>
          <t>Seleccionar un valor del listado</t>
        </r>
      </text>
    </comment>
    <comment ref="D2121" authorId="1" shapeId="0">
      <text>
        <r>
          <rPr>
            <sz val="11"/>
            <color theme="1"/>
            <rFont val="Calibri"/>
            <family val="2"/>
            <scheme val="minor"/>
          </rPr>
          <t>Seleccione el tipo de procedimiento</t>
        </r>
      </text>
    </comment>
    <comment ref="E2121" authorId="1" shapeId="0">
      <text>
        <r>
          <rPr>
            <sz val="11"/>
            <color theme="1"/>
            <rFont val="Calibri"/>
            <family val="2"/>
            <scheme val="minor"/>
          </rPr>
          <t>Seleccione un valor de la lista</t>
        </r>
      </text>
    </comment>
    <comment ref="F2121" authorId="1" shapeId="0">
      <text>
        <r>
          <rPr>
            <sz val="11"/>
            <color theme="1"/>
            <rFont val="Calibri"/>
            <family val="2"/>
            <scheme val="minor"/>
          </rPr>
          <t>Introduzca el código SNIP</t>
        </r>
      </text>
    </comment>
    <comment ref="C2122" authorId="1" shapeId="0">
      <text>
        <r>
          <rPr>
            <sz val="11"/>
            <color theme="1"/>
            <rFont val="Calibri"/>
            <family val="2"/>
            <scheme val="minor"/>
          </rPr>
          <t>Introduzca la fecha de inicio del proceso, en formato dd-mm-aaaa</t>
        </r>
      </text>
    </comment>
    <comment ref="F21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3" authorId="2" shapeId="0">
      <text/>
    </comment>
    <comment ref="C2124" authorId="1" shapeId="0">
      <text>
        <r>
          <rPr>
            <sz val="11"/>
            <color theme="1"/>
            <rFont val="Calibri"/>
            <family val="2"/>
            <scheme val="minor"/>
          </rPr>
          <t>Introduzca la fecha prevista de adjudicación, en formato dd-mm-aaaa</t>
        </r>
      </text>
    </comment>
    <comment ref="F2124" authorId="2" shapeId="0">
      <text/>
    </comment>
    <comment ref="F2125" authorId="1" shapeId="0">
      <text/>
    </comment>
    <comment ref="A2127" authorId="1" shapeId="0">
      <text>
        <r>
          <rPr>
            <sz val="11"/>
            <color theme="1"/>
            <rFont val="Calibri"/>
            <family val="2"/>
            <scheme val="minor"/>
          </rPr>
          <t>Introduzca un codigo UNSPSC</t>
        </r>
      </text>
    </comment>
    <comment ref="B2127" authorId="1" shapeId="0">
      <text>
        <r>
          <rPr>
            <sz val="11"/>
            <color theme="1"/>
            <rFont val="Calibri"/>
            <family val="2"/>
            <scheme val="minor"/>
          </rPr>
          <t>Descripción calculada automáticamente a partir de código del artículo</t>
        </r>
      </text>
    </comment>
    <comment ref="C2127" authorId="1" shapeId="0">
      <text>
        <r>
          <rPr>
            <sz val="11"/>
            <color theme="1"/>
            <rFont val="Calibri"/>
            <family val="2"/>
            <scheme val="minor"/>
          </rPr>
          <t>Seleccione un valor de la lista</t>
        </r>
      </text>
    </comment>
    <comment ref="D2127" authorId="1" shapeId="0">
      <text>
        <r>
          <rPr>
            <sz val="11"/>
            <color theme="1"/>
            <rFont val="Calibri"/>
            <family val="2"/>
            <scheme val="minor"/>
          </rPr>
          <t>Introduzca un número con dos decimales como máximo. Debe ser igual o mayor a la "Cantidad Real Consumida"</t>
        </r>
      </text>
    </comment>
    <comment ref="E2127" authorId="1" shapeId="0">
      <text>
        <r>
          <rPr>
            <sz val="11"/>
            <color theme="1"/>
            <rFont val="Calibri"/>
            <family val="2"/>
            <scheme val="minor"/>
          </rPr>
          <t>Introduzca un número con dos decimales como máximo</t>
        </r>
      </text>
    </comment>
    <comment ref="F2127"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<sst xmlns="http://schemas.openxmlformats.org/spreadsheetml/2006/main" count="25639" uniqueCount="18988">
  <si>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</si>
  <si>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</si>
  <si>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</si>
  <si>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</si>
  <si>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</si>
  <si>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</si>
  <si>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</si>
  <si>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</si>
  <si>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</si>
  <si>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</si>
  <si>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</si>
  <si>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</si>
  <si>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</si>
  <si>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</si>
  <si>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</si>
  <si>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</si>
  <si>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</si>
  <si>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</si>
  <si>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</si>
  <si>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</si>
  <si>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</si>
  <si>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</si>
  <si>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</si>
  <si>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</si>
  <si>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</si>
  <si>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</si>
  <si>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</si>
  <si>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</si>
  <si>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</si>
  <si>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</si>
  <si>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</si>
  <si>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</si>
  <si>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</si>
  <si>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</si>
  <si>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</si>
  <si>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</si>
  <si>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</si>
  <si>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</si>
  <si>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</si>
  <si>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</si>
  <si>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</si>
  <si>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</si>
  <si>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</si>
  <si>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</si>
  <si>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</si>
  <si>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</si>
  <si>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</si>
  <si>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</si>
  <si>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</si>
  <si>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</si>
  <si>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</si>
  <si>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</si>
  <si>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</si>
  <si>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</si>
  <si>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</si>
  <si>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</si>
  <si>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</si>
  <si>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</si>
  <si>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</si>
  <si>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</si>
  <si>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</si>
  <si>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</si>
  <si>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</si>
  <si>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</si>
  <si>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</si>
  <si>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</si>
  <si>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</si>
  <si>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</si>
  <si>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</si>
  <si>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</si>
  <si>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</si>
  <si>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</si>
  <si>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</si>
  <si>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</si>
  <si>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</si>
  <si>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</si>
  <si>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</si>
  <si>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</si>
  <si>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</si>
  <si>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</si>
  <si>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</si>
  <si>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</si>
  <si>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</si>
  <si>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</si>
  <si>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</si>
  <si>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</si>
  <si>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</si>
  <si>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</si>
  <si>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</si>
  <si>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</si>
  <si>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</si>
  <si>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</si>
  <si>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</si>
  <si>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</si>
  <si>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</si>
  <si>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</si>
  <si>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</si>
  <si>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</si>
  <si>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</si>
  <si>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</si>
  <si>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</si>
  <si>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</si>
  <si>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</si>
  <si>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</si>
  <si>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</si>
  <si>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</si>
  <si>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</si>
  <si>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</si>
  <si>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</si>
  <si>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</si>
  <si>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</si>
  <si>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</si>
  <si>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</si>
  <si>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</si>
  <si>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</si>
  <si>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</si>
  <si>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</si>
  <si>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</si>
  <si>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</si>
  <si>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</si>
  <si>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</si>
  <si>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</si>
  <si>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</si>
  <si>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</si>
  <si>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</si>
  <si>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</si>
  <si>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</si>
  <si>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</si>
  <si>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</si>
  <si>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</si>
  <si>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</si>
  <si>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</si>
  <si>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</si>
  <si>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</si>
  <si>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</si>
  <si>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</si>
  <si>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</si>
  <si>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</si>
  <si>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</si>
  <si>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</si>
  <si>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</si>
  <si>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</si>
  <si>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</si>
  <si>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</si>
  <si>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</si>
  <si>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</si>
  <si>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</si>
  <si>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</si>
  <si>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</si>
  <si>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</si>
  <si>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</si>
  <si>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</si>
  <si>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</si>
  <si>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</si>
  <si>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</si>
  <si>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</si>
  <si>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</si>
  <si>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</si>
  <si>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</si>
  <si>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</si>
  <si>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</si>
  <si>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</si>
  <si>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</si>
  <si>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</si>
  <si>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</si>
  <si>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</si>
  <si>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</si>
  <si>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</si>
  <si>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</si>
  <si>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</si>
  <si>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</si>
  <si>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</si>
  <si>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</si>
  <si>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</si>
  <si>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</si>
  <si>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</si>
  <si>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</si>
  <si>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</si>
  <si>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</si>
  <si>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</si>
  <si>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</si>
  <si>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</si>
  <si>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</si>
  <si>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</si>
  <si>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</si>
  <si>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</si>
  <si>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</si>
  <si>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</si>
  <si>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</si>
  <si>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</si>
  <si>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</si>
  <si>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</si>
  <si>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</si>
  <si>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</si>
  <si>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</si>
  <si>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</si>
  <si>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</si>
  <si>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</si>
  <si>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</si>
  <si>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</si>
  <si>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</si>
  <si>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</si>
  <si>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</si>
  <si>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</si>
  <si>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</si>
  <si>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</si>
  <si>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</si>
  <si>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</si>
  <si>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</si>
  <si>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</si>
  <si>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</si>
  <si>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</si>
  <si>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</si>
  <si>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</si>
  <si>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</si>
  <si>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</si>
  <si>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</si>
  <si>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</si>
  <si>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</si>
  <si>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</si>
  <si>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</si>
  <si>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</si>
  <si>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</si>
  <si>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</si>
  <si>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</si>
  <si>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</si>
  <si>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</si>
  <si>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</si>
  <si>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</si>
  <si>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</si>
  <si>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</si>
  <si>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</si>
  <si>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</si>
  <si>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</si>
  <si>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</si>
  <si>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</si>
  <si>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</si>
  <si>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</si>
  <si>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</si>
  <si>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</si>
  <si>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</si>
  <si>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</si>
  <si>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</si>
  <si>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</si>
  <si>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</si>
  <si>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</si>
  <si>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</si>
  <si>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</si>
  <si>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</si>
  <si>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</si>
  <si>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</si>
  <si>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</si>
  <si>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</si>
  <si>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</si>
  <si>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</si>
  <si>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</si>
  <si>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</si>
  <si>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</si>
  <si>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</si>
  <si>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</si>
  <si>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</si>
  <si>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</si>
  <si>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</si>
  <si>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</si>
  <si>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</si>
  <si>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</si>
  <si>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</si>
  <si>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</si>
  <si>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</si>
  <si>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</si>
  <si>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</si>
  <si>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</si>
  <si>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</si>
  <si>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</si>
  <si>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</si>
  <si>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</si>
  <si>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</si>
  <si>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</si>
  <si>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</si>
  <si>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</si>
  <si>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</si>
  <si>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</si>
  <si>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</si>
  <si>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</si>
  <si>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</si>
  <si>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</si>
  <si>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</si>
  <si>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</si>
  <si>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</si>
  <si>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</si>
  <si>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</si>
  <si>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</si>
  <si>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</si>
  <si>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</si>
  <si>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</si>
  <si>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</si>
  <si>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</si>
  <si>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</si>
  <si>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</si>
  <si>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</si>
  <si>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</si>
  <si>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</si>
  <si>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</si>
  <si>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</si>
  <si>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</si>
  <si>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</si>
  <si>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</si>
  <si>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</si>
  <si>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</si>
  <si>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</si>
  <si>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</si>
  <si>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</si>
  <si>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</si>
  <si>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</si>
  <si>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</si>
  <si>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</si>
  <si>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</si>
  <si>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</si>
  <si>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</si>
  <si>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</si>
  <si>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</si>
  <si>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</si>
  <si>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</si>
  <si>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</si>
  <si>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</si>
  <si>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</si>
  <si>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</si>
  <si>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</si>
  <si>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</si>
  <si>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</si>
  <si>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</si>
  <si>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</si>
  <si>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</si>
  <si>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</si>
  <si>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</si>
  <si>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</si>
  <si>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</si>
  <si>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</si>
  <si>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</si>
  <si>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</si>
  <si>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</si>
  <si>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</si>
  <si>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</si>
  <si>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</si>
  <si>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</si>
  <si>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</si>
  <si>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</si>
  <si>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</si>
  <si>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</si>
  <si>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</si>
  <si>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</si>
  <si>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</si>
  <si>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</si>
  <si>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</si>
  <si>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</si>
  <si>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</si>
  <si>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</si>
  <si>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</si>
  <si>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</si>
  <si>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</si>
  <si>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</si>
  <si>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</si>
  <si>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</si>
  <si>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</si>
  <si>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</si>
  <si>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</si>
  <si>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</si>
  <si>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</si>
  <si>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</si>
  <si>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</si>
  <si>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</si>
  <si>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</si>
  <si>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</si>
  <si>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</si>
  <si>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</si>
  <si>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</si>
  <si>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</si>
  <si>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</si>
  <si>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</si>
  <si>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</si>
  <si>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</si>
  <si>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</si>
  <si>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</si>
  <si>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</si>
  <si>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</si>
  <si>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</si>
  <si>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</si>
  <si>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</si>
  <si>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</si>
  <si>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</si>
  <si>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</si>
  <si>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</si>
  <si>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</si>
  <si>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</si>
  <si>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</si>
  <si>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</si>
  <si>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</si>
  <si>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</si>
  <si>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</si>
  <si>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</si>
  <si>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</si>
  <si>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</si>
  <si>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</si>
  <si>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</si>
  <si>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</si>
  <si>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</si>
  <si>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</si>
  <si>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</si>
  <si>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</si>
  <si>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</si>
  <si>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</si>
  <si>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</si>
  <si>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</si>
  <si>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</si>
  <si>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</si>
  <si>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</si>
  <si>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</si>
  <si>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</si>
  <si>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</si>
  <si>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</si>
  <si>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</si>
  <si>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</si>
  <si>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</si>
  <si>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</si>
  <si>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</si>
  <si>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</si>
  <si>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</si>
  <si>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</si>
  <si>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</si>
  <si>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</si>
  <si>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</si>
  <si>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</si>
  <si>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</si>
  <si>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</si>
  <si>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</si>
  <si>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</si>
  <si>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</si>
  <si>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</si>
  <si>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</si>
  <si>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</si>
  <si>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</si>
  <si>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</si>
  <si>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</si>
  <si>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</si>
  <si>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</si>
  <si>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</si>
  <si>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</si>
  <si>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</si>
  <si>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</si>
  <si>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</si>
  <si>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</si>
  <si>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</si>
  <si>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</si>
  <si>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</si>
  <si>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</si>
  <si>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</si>
  <si>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</si>
  <si>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</si>
  <si>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</si>
  <si>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</si>
  <si>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</si>
  <si>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</si>
  <si>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</si>
  <si>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</si>
  <si>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</si>
  <si>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</si>
  <si>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</si>
  <si>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</si>
  <si>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</si>
  <si>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</si>
  <si>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</si>
  <si>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</si>
  <si>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</si>
  <si>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</si>
  <si>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</si>
  <si>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</si>
  <si>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</si>
  <si>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</si>
  <si>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</si>
  <si>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</si>
  <si>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</si>
  <si>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</si>
  <si>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</si>
  <si>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</si>
  <si>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</si>
  <si>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</si>
  <si>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</si>
  <si>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</si>
  <si>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</si>
  <si>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</si>
  <si>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</si>
  <si>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</si>
  <si>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</si>
  <si>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</si>
  <si>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</si>
  <si>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</si>
  <si>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</si>
  <si>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</si>
  <si>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</si>
  <si>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</si>
  <si>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</si>
  <si>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</si>
  <si>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</si>
  <si>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</si>
  <si>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</si>
  <si>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</si>
  <si>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</si>
  <si>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</si>
  <si>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</si>
  <si>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</si>
  <si>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</si>
  <si>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</si>
  <si>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</si>
  <si>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</si>
  <si>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</si>
  <si>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</si>
  <si>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</si>
  <si>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</si>
  <si>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</si>
  <si>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</si>
  <si>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</si>
  <si>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</si>
  <si>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</si>
  <si>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</si>
  <si>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</si>
  <si>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</si>
  <si>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</si>
  <si>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</si>
  <si>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</si>
  <si>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</si>
  <si>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</si>
  <si>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</si>
  <si>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</si>
  <si>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</si>
  <si>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</si>
  <si>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</si>
  <si>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</si>
  <si>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</si>
  <si>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</si>
  <si>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</si>
  <si>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</si>
  <si>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</si>
  <si>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</si>
  <si>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</si>
  <si>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</si>
  <si>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</si>
  <si>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</si>
  <si>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</si>
  <si>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</si>
  <si>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</si>
  <si>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</si>
  <si>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</si>
  <si>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</si>
  <si>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</si>
  <si>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</si>
  <si>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</si>
  <si>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</si>
  <si>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</si>
  <si>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</si>
  <si>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</si>
  <si>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</si>
  <si>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</si>
  <si>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</si>
  <si>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</si>
  <si>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</si>
  <si>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</si>
  <si>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</si>
  <si>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</si>
  <si>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</si>
  <si>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</si>
  <si>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</si>
  <si>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</si>
  <si>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</si>
  <si>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</si>
  <si>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</si>
  <si>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</si>
  <si>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</si>
  <si>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</si>
  <si>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</si>
  <si>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</si>
  <si>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</si>
  <si>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</si>
  <si>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</si>
  <si>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</si>
  <si>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</si>
  <si>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</si>
  <si>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</si>
  <si>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</si>
  <si>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</si>
  <si>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</si>
  <si>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</si>
  <si>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</si>
  <si>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</si>
  <si>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</si>
  <si>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</si>
  <si>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</si>
  <si>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</si>
  <si>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</si>
  <si>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</si>
  <si>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</si>
  <si>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</si>
  <si>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</si>
  <si>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</si>
  <si>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</si>
  <si>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</si>
  <si>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</si>
  <si>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</si>
  <si>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</si>
  <si>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</si>
  <si>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</si>
  <si>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</si>
  <si>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</si>
  <si>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</si>
  <si>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</si>
  <si>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</si>
  <si>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</si>
  <si>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</si>
  <si>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</si>
  <si>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</si>
  <si>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</si>
  <si>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</si>
  <si>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</si>
  <si>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</si>
  <si>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</si>
  <si>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</si>
  <si>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</si>
  <si>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</si>
  <si>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</si>
  <si>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</si>
  <si>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</si>
  <si>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</si>
  <si>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</si>
  <si>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</si>
  <si>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</si>
  <si>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</si>
  <si>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</si>
  <si>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</si>
  <si>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</si>
  <si>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</si>
  <si>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</si>
  <si>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</si>
  <si>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</si>
  <si>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</si>
  <si>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</si>
  <si>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</si>
  <si>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</si>
  <si>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</si>
  <si>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</si>
  <si>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</si>
  <si>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</si>
  <si>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</si>
  <si>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</si>
  <si>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</si>
  <si>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</si>
  <si>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</si>
  <si>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</si>
  <si>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</si>
  <si>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</si>
  <si>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</si>
  <si>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</si>
  <si>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</si>
  <si>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</si>
  <si>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</si>
  <si>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</si>
  <si>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</si>
  <si>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</si>
  <si>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</si>
  <si>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</si>
  <si>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</si>
  <si>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</si>
  <si>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</si>
  <si>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</si>
  <si>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</si>
  <si>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</si>
  <si>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</si>
  <si>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</si>
  <si>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</si>
  <si>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</si>
  <si>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</si>
  <si>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</si>
  <si>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</si>
  <si>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</si>
  <si>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</si>
  <si>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</si>
  <si>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</si>
  <si>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</si>
  <si>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</si>
  <si>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</si>
  <si>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</si>
  <si>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</si>
  <si>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</si>
  <si>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</si>
  <si>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</si>
  <si>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</si>
  <si>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</si>
  <si>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</si>
  <si>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</si>
  <si>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</si>
  <si>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</si>
  <si>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</si>
  <si>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</si>
  <si>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</si>
  <si>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</si>
  <si>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</si>
  <si>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</si>
  <si>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</si>
  <si>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</si>
  <si>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</si>
  <si>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</si>
  <si>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</si>
  <si>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</si>
  <si>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</si>
  <si>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</si>
  <si>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</si>
  <si>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</si>
  <si>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</si>
  <si>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</si>
  <si>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</si>
  <si>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</si>
  <si>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</si>
  <si>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</si>
  <si>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</si>
  <si>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</si>
  <si>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</si>
  <si>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</si>
  <si>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</si>
  <si>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</si>
  <si>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</si>
  <si>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</si>
  <si>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</si>
  <si>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</si>
  <si>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</si>
  <si>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</si>
  <si>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</si>
  <si>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</si>
  <si>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</si>
  <si>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</si>
  <si>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</si>
  <si>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</si>
  <si>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</si>
  <si>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</si>
  <si>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</si>
  <si>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</si>
  <si>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</si>
  <si>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</si>
  <si>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</si>
  <si>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</si>
  <si>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</si>
  <si>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</si>
  <si>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</si>
  <si>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</si>
  <si>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</si>
  <si>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</si>
  <si>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</si>
  <si>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</si>
  <si>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</si>
  <si>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</si>
  <si>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</si>
  <si>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</si>
  <si>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</si>
  <si>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</si>
  <si>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</si>
  <si>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</si>
  <si>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</si>
  <si>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</si>
  <si>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</si>
  <si>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</si>
  <si>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</si>
  <si>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</si>
  <si>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</si>
  <si>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</si>
  <si>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</si>
  <si>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</si>
  <si>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</si>
  <si>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</si>
  <si>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</si>
  <si>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</si>
  <si>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</si>
  <si>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</si>
  <si>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</si>
  <si>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</si>
  <si>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</si>
  <si>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</si>
  <si>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</si>
  <si>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</si>
  <si>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</si>
  <si>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</si>
  <si>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</si>
  <si>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</si>
  <si>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</si>
  <si>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</si>
  <si>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</si>
  <si>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</si>
  <si>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</si>
  <si>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</si>
  <si>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</si>
  <si>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</si>
  <si>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</si>
  <si>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</si>
  <si>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</si>
  <si>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</si>
  <si>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</si>
  <si>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</si>
  <si>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</si>
  <si>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</si>
  <si>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</si>
  <si>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</si>
  <si>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</si>
  <si>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</si>
  <si>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</si>
  <si>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</si>
  <si>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</si>
  <si>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</si>
  <si>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</si>
  <si>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</si>
  <si>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</si>
  <si>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</si>
  <si>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</si>
  <si>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</si>
  <si>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</si>
  <si>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</si>
  <si>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</si>
  <si>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</si>
  <si>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</si>
  <si>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</si>
  <si>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</si>
  <si>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</si>
  <si>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</si>
  <si>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</si>
  <si>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</si>
  <si>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</si>
  <si>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</si>
  <si>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</si>
  <si>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</si>
  <si>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</si>
  <si>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</si>
  <si>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</si>
  <si>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</si>
  <si>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</si>
  <si>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</si>
  <si>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</si>
  <si>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</si>
  <si>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</si>
  <si>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</si>
  <si>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</si>
  <si>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</si>
  <si>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</si>
  <si>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</si>
  <si>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</si>
  <si>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</si>
  <si>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</si>
  <si>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</si>
  <si>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</si>
  <si>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</si>
  <si>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</si>
  <si>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</si>
  <si>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</si>
  <si>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</si>
  <si>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</si>
  <si>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</si>
  <si>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</si>
  <si>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</si>
  <si>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</si>
  <si>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</si>
  <si>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</si>
  <si>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</si>
  <si>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</si>
  <si>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</si>
  <si>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</si>
  <si>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</si>
  <si>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</si>
  <si>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</si>
  <si>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</si>
  <si>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</si>
  <si>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</si>
  <si>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</si>
  <si>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</si>
  <si>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</si>
  <si>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</si>
  <si>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</si>
  <si>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</si>
  <si>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</si>
  <si>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</si>
  <si>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</si>
  <si>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</si>
  <si>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</si>
  <si>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</si>
  <si>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</si>
  <si>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</si>
  <si>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</si>
  <si>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</si>
  <si>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</si>
  <si>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</si>
  <si>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</si>
  <si>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</si>
  <si>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</si>
  <si>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</si>
  <si>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</si>
  <si>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</si>
  <si>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</si>
  <si>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</si>
  <si>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</si>
  <si>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</si>
  <si>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</si>
  <si>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</si>
  <si>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</si>
  <si>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</si>
  <si>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</si>
  <si>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</si>
  <si>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</si>
  <si>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</si>
  <si>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</si>
  <si>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</si>
  <si>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</si>
  <si>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</si>
  <si>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</si>
  <si>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</si>
  <si>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</si>
  <si>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</si>
  <si>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</si>
  <si>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</si>
  <si>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</si>
  <si>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</si>
  <si>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</si>
  <si>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</si>
  <si>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</si>
  <si>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</si>
  <si>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</si>
  <si>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</si>
  <si>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</si>
  <si>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</si>
  <si>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</si>
  <si>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</si>
  <si>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</si>
  <si>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</si>
  <si>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</si>
  <si>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</si>
  <si>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</si>
  <si>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</si>
  <si>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</si>
  <si>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</si>
  <si>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</si>
  <si>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</si>
  <si>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</si>
  <si>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</si>
  <si>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</si>
  <si>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</si>
  <si>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</si>
  <si>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</si>
  <si>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</si>
  <si>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</si>
  <si>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</si>
  <si>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</si>
  <si>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</si>
  <si>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</si>
  <si>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</si>
  <si>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</si>
  <si>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</si>
  <si>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</si>
  <si>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</si>
  <si>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</si>
  <si>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</si>
  <si>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</si>
  <si>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</si>
  <si>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</si>
  <si>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</si>
  <si>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</si>
  <si>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</si>
  <si>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</si>
  <si>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</si>
  <si>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</si>
  <si>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</si>
  <si>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</si>
  <si>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</si>
  <si>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</si>
  <si>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</si>
  <si>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</si>
  <si>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</si>
  <si>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</si>
  <si>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</si>
  <si>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</si>
  <si>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</si>
  <si>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</si>
  <si>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</si>
  <si>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</si>
  <si>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</si>
  <si>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</si>
  <si>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</si>
  <si>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</si>
  <si>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</si>
  <si>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</si>
  <si>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</si>
  <si>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</si>
  <si>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</si>
  <si>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</si>
  <si>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</si>
  <si>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</si>
  <si>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</si>
  <si>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</si>
  <si>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</si>
  <si>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</si>
  <si>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</si>
  <si>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</si>
  <si>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</si>
  <si>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</si>
  <si>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</si>
  <si>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</si>
  <si>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</si>
  <si>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</si>
  <si>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</si>
  <si>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</si>
  <si>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</si>
  <si>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</si>
  <si>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</si>
  <si>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</si>
  <si>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</si>
  <si>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</si>
  <si>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</si>
  <si>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</si>
  <si>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</si>
  <si>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</si>
  <si>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</si>
  <si>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</si>
  <si>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</si>
  <si>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</si>
  <si>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</si>
  <si>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</si>
  <si>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</si>
  <si>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</si>
  <si>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</si>
  <si>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</si>
  <si>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</si>
  <si>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</si>
  <si>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</si>
  <si>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</si>
  <si>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</si>
  <si>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</si>
  <si>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</si>
  <si>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</si>
  <si>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</si>
  <si>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</si>
  <si>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</si>
  <si>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</si>
  <si>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</si>
  <si>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</si>
  <si>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</si>
  <si>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</si>
  <si>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</si>
  <si>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</si>
  <si>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</si>
  <si>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</si>
  <si>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</si>
  <si>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</si>
  <si>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</si>
  <si>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</si>
  <si>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</si>
  <si>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</si>
  <si>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</si>
  <si>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</si>
  <si>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</si>
  <si>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</si>
  <si>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</si>
  <si>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</si>
  <si>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</si>
  <si>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</si>
  <si>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</si>
  <si>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</si>
  <si>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</si>
  <si>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</si>
  <si>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</si>
  <si>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</si>
  <si>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</si>
  <si>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</si>
  <si>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</si>
  <si>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</si>
  <si>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</si>
  <si>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</si>
  <si>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</si>
  <si>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</si>
  <si>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</si>
  <si>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</si>
  <si>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</si>
  <si>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</si>
  <si>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</si>
  <si>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</si>
  <si>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</si>
  <si>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</si>
  <si>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</si>
  <si>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</si>
  <si>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</si>
  <si>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</si>
  <si>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</si>
  <si>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</si>
  <si>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</si>
  <si>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</si>
  <si>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</si>
  <si>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</si>
  <si>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</si>
  <si>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</si>
  <si>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</si>
  <si>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</si>
  <si>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</si>
  <si>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</si>
  <si>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</si>
  <si>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</si>
  <si>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</si>
  <si>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</si>
  <si>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</si>
  <si>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</si>
  <si>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</si>
  <si>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</si>
  <si>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</si>
  <si>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</si>
  <si>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</si>
  <si>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</si>
  <si>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</si>
  <si>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</si>
  <si>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</si>
  <si>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</si>
  <si>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</si>
  <si>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</si>
  <si>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</si>
  <si>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</si>
  <si>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</si>
  <si>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</si>
  <si>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</si>
  <si>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</si>
  <si>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</si>
  <si>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</si>
  <si>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</si>
  <si>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</si>
  <si>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</si>
  <si>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</si>
  <si>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</si>
  <si>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</si>
  <si>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</si>
  <si>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</si>
  <si>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</si>
  <si>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</si>
  <si>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</si>
  <si>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</si>
  <si>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</si>
  <si>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</si>
  <si>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</si>
  <si>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</si>
  <si>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</si>
  <si>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</si>
  <si>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</si>
  <si>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</si>
  <si>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</si>
  <si>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</si>
  <si>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</si>
  <si>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</si>
  <si>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</si>
  <si>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</si>
  <si>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</si>
  <si>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</si>
  <si>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</si>
  <si>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</si>
  <si>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</si>
  <si>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</si>
  <si>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</si>
  <si>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</si>
  <si>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</si>
  <si>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</si>
  <si>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</si>
  <si>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</si>
  <si>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</si>
  <si>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</si>
  <si>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</si>
  <si>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</si>
  <si>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</si>
  <si>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</si>
  <si>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</si>
  <si>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</si>
  <si>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</si>
  <si>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</si>
  <si>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</si>
  <si>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</si>
  <si>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</si>
  <si>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</si>
  <si>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</si>
  <si>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</si>
  <si>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</si>
  <si>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</si>
  <si>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</si>
  <si>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</si>
  <si>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</si>
  <si>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</si>
  <si>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</si>
  <si>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</si>
  <si>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</si>
  <si>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</si>
  <si>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</si>
  <si>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</si>
  <si>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</si>
  <si>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</si>
  <si>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</si>
  <si>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</si>
  <si>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</si>
  <si>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</si>
  <si>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</si>
  <si>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</si>
  <si>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</si>
  <si>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</si>
  <si>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</si>
  <si>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</si>
  <si>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</si>
  <si>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</si>
  <si>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</si>
  <si>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</si>
  <si>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</si>
  <si>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</si>
  <si>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</si>
  <si>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</si>
  <si>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</si>
  <si>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</si>
  <si>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</si>
  <si>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</si>
  <si>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</si>
  <si>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</si>
  <si>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</si>
  <si>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</si>
  <si>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</si>
  <si>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</si>
  <si>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</si>
  <si>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</si>
  <si>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</si>
  <si>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</si>
  <si>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</si>
  <si>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</si>
  <si>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</si>
  <si>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</si>
  <si>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</si>
  <si>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</si>
  <si>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</si>
  <si>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</si>
  <si>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</si>
  <si>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</si>
  <si>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</si>
  <si>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</si>
  <si>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</si>
  <si>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</si>
  <si>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</si>
  <si>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</si>
  <si>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</si>
  <si>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</si>
  <si>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</si>
  <si>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</si>
  <si>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</si>
  <si>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</si>
  <si>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</si>
  <si>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</si>
  <si>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</si>
  <si>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</si>
  <si>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</si>
  <si>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</si>
  <si>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</si>
  <si>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</si>
  <si>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</si>
  <si>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</si>
  <si>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</si>
  <si>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</si>
  <si>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</si>
  <si>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</si>
  <si>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</si>
  <si>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</si>
  <si>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</si>
  <si>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</si>
  <si>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</si>
  <si>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</si>
  <si>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</si>
  <si>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</si>
  <si>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</si>
  <si>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</si>
  <si>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</si>
  <si>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</si>
  <si>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</si>
  <si>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</si>
  <si>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</si>
  <si>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</si>
  <si>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</si>
  <si>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</si>
  <si>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</si>
  <si>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</si>
  <si>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</si>
  <si>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</si>
  <si>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</si>
  <si>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</si>
  <si>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</si>
  <si>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</si>
  <si>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</si>
  <si>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</si>
  <si>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</si>
  <si>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</si>
  <si>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</si>
  <si>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</si>
  <si>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</si>
  <si>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</si>
  <si>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</si>
  <si>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</si>
  <si>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</si>
  <si>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</si>
  <si>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</si>
  <si>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</si>
  <si>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</si>
  <si>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</si>
  <si>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</si>
  <si>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</si>
  <si>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</si>
  <si>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</si>
  <si>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</si>
  <si>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</si>
  <si>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</si>
  <si>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</si>
  <si>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</si>
  <si>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</si>
  <si>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</si>
  <si>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</si>
  <si>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</si>
  <si>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</si>
  <si>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</si>
  <si>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</si>
  <si>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</si>
  <si>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</si>
  <si>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</si>
  <si>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</si>
  <si>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</si>
  <si>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</si>
  <si>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</si>
  <si>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</si>
  <si>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</si>
  <si>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</si>
  <si>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</si>
  <si>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</si>
  <si>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</si>
  <si>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</si>
  <si>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</si>
  <si>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</si>
  <si>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</si>
  <si>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</si>
  <si>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</si>
  <si>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</si>
  <si>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</si>
  <si>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</si>
  <si>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</si>
  <si>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</si>
  <si>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</si>
  <si>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</si>
  <si>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</si>
  <si>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</si>
  <si>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</si>
  <si>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</si>
  <si>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</si>
  <si>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</si>
  <si>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</si>
  <si>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</si>
  <si>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</si>
  <si>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</si>
  <si>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</si>
  <si>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</si>
  <si>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</si>
  <si>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</si>
  <si>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</si>
  <si>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</si>
  <si>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</si>
  <si>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</si>
  <si>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</si>
  <si>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</si>
  <si>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</si>
  <si>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</si>
  <si>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</si>
  <si>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</si>
  <si>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</si>
  <si>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</si>
  <si>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</si>
  <si>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</si>
  <si>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</si>
  <si>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</si>
  <si>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</si>
  <si>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</si>
  <si>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</si>
  <si>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</si>
  <si>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</si>
  <si>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</si>
  <si>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</si>
  <si>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</si>
  <si>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</si>
  <si>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</si>
  <si>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</si>
  <si>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</si>
  <si>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</si>
  <si>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</si>
  <si>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</si>
  <si>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</si>
  <si>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</si>
  <si>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</si>
  <si>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</si>
  <si>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</si>
  <si>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</si>
  <si>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</si>
  <si>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</si>
  <si>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</si>
  <si>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</si>
  <si>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</si>
  <si>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</si>
  <si>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</si>
  <si>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</si>
  <si>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</si>
  <si>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</si>
  <si>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</si>
  <si>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</si>
  <si>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</si>
  <si>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</si>
  <si>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</si>
  <si>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</si>
  <si>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</si>
  <si>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</si>
  <si>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</si>
  <si>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</si>
  <si>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</si>
  <si>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</si>
  <si>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</si>
  <si>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</si>
  <si>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</si>
  <si>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</si>
  <si>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</si>
  <si>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</si>
  <si>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</si>
  <si>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</si>
  <si>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</si>
  <si>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</si>
  <si>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</si>
  <si>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</si>
  <si>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</si>
  <si>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</si>
  <si>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</si>
  <si>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</si>
  <si>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</si>
  <si>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</si>
  <si>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</si>
  <si>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</si>
  <si>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</si>
  <si>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</si>
  <si>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</si>
  <si>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</si>
  <si>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</si>
  <si>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</si>
  <si>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</si>
  <si>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</si>
  <si>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</si>
  <si>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</si>
  <si>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</si>
  <si>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</si>
  <si>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</si>
  <si>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</si>
  <si>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</si>
  <si>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</si>
  <si>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</si>
  <si>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</si>
  <si>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</si>
  <si>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</si>
  <si>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</si>
  <si>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</si>
  <si>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</si>
  <si>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</si>
  <si>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</si>
  <si>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</si>
  <si>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</si>
  <si>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</si>
  <si>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</si>
  <si>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</si>
  <si>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</si>
  <si>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</si>
  <si>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</si>
  <si>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</si>
  <si>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</si>
  <si>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</si>
  <si>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</si>
  <si>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</si>
  <si>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</si>
  <si>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</si>
  <si>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</si>
  <si>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</si>
  <si>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</si>
  <si>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</si>
  <si>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</si>
  <si>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</si>
  <si>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</si>
  <si>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</si>
  <si>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</si>
  <si>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</si>
  <si>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</si>
  <si>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</si>
  <si>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</si>
  <si>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</si>
  <si>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</si>
  <si>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</si>
  <si>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</si>
  <si>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</si>
  <si>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</si>
  <si>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</si>
  <si>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</si>
  <si>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</si>
  <si>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</si>
  <si>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</si>
  <si>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</si>
  <si>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</si>
  <si>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</si>
  <si>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</si>
  <si>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</si>
  <si>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</si>
  <si>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</si>
  <si>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</si>
  <si>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</si>
  <si>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</si>
  <si>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</si>
  <si>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</si>
  <si>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</si>
  <si>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</si>
  <si>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</si>
  <si>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</si>
  <si>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</si>
  <si>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</si>
  <si>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</si>
  <si>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</si>
  <si>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</si>
  <si>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</si>
  <si>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</si>
  <si>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</si>
  <si>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</si>
  <si>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</si>
  <si>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</si>
  <si>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</si>
  <si>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</si>
  <si>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</si>
  <si>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</si>
  <si>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</si>
  <si>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</si>
  <si>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</si>
  <si>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</si>
  <si>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</si>
  <si>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</si>
  <si>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</si>
  <si>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</si>
  <si>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</si>
  <si>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</si>
  <si>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</si>
  <si>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</si>
  <si>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</si>
  <si>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</si>
  <si>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</si>
  <si>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</si>
  <si>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</si>
  <si>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</si>
  <si>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</si>
  <si>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</si>
  <si>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</si>
  <si>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</si>
  <si>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</si>
  <si>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</si>
  <si>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</si>
  <si>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</si>
  <si>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</si>
  <si>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</si>
  <si>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</si>
  <si>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</si>
  <si>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</si>
  <si>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</si>
  <si>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</si>
  <si>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</si>
  <si>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</si>
  <si>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</si>
  <si>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</si>
  <si>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</si>
  <si>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</si>
  <si>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</si>
  <si>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</si>
  <si>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</si>
  <si>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</si>
  <si>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</si>
  <si>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</si>
  <si>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</si>
  <si>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</si>
  <si>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</si>
  <si>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</si>
  <si>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</si>
  <si>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</si>
  <si>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</si>
  <si>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</si>
  <si>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</si>
  <si>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</si>
  <si>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</si>
  <si>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</si>
  <si>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</si>
  <si>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</si>
  <si>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</si>
  <si>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</si>
  <si>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</si>
  <si>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</si>
  <si>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</si>
  <si>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</si>
  <si>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</si>
  <si>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</si>
  <si>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</si>
  <si>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</si>
  <si>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</si>
  <si>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</si>
  <si>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</si>
  <si>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</si>
  <si>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</si>
  <si>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</si>
  <si>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</si>
  <si>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</si>
  <si>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</si>
  <si>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</si>
  <si>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</si>
  <si>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</si>
  <si>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</si>
  <si>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</si>
  <si>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</si>
  <si>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</si>
  <si>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</si>
  <si>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</si>
  <si>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</si>
  <si>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</si>
  <si>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</si>
  <si>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</si>
  <si>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</si>
  <si>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</si>
  <si>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</si>
  <si>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</si>
  <si>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</si>
  <si>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</si>
  <si>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</si>
  <si>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</si>
  <si>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</si>
  <si>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</si>
  <si>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</si>
  <si>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</si>
  <si>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</si>
  <si>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</si>
  <si>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</si>
  <si>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</si>
  <si>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</si>
  <si>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</si>
  <si>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</si>
  <si>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</si>
  <si>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</si>
  <si>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</si>
  <si>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</si>
  <si>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</si>
  <si>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</si>
  <si>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</si>
  <si>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</si>
  <si>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</si>
  <si>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</si>
  <si>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</si>
  <si>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</si>
  <si>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</si>
  <si>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</si>
  <si>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</si>
  <si>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</si>
  <si>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</si>
  <si>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</si>
  <si>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</si>
  <si>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</si>
  <si>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</si>
  <si>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</si>
  <si>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</si>
  <si>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</si>
  <si>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</si>
  <si>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</si>
  <si>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</si>
  <si>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</si>
  <si>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</si>
  <si>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</si>
  <si>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</si>
  <si>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</si>
  <si>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</si>
  <si>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</si>
  <si>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</si>
  <si>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</si>
  <si>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</si>
  <si>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</si>
  <si>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</si>
  <si>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</si>
  <si>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</si>
  <si>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</si>
  <si>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</si>
  <si>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</si>
  <si>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</si>
  <si>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</si>
  <si>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</si>
  <si>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</si>
  <si>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</si>
  <si>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</si>
  <si>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</si>
  <si>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</si>
  <si>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</si>
  <si>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</si>
  <si>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</si>
  <si>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</si>
  <si>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</si>
  <si>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</si>
  <si>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</si>
  <si>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</si>
  <si>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</si>
  <si>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</si>
  <si>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</si>
  <si>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</si>
  <si>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</si>
  <si>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</si>
  <si>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</si>
  <si>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</si>
  <si>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</si>
  <si>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</si>
  <si>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</si>
  <si>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</si>
  <si>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</si>
  <si>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</si>
  <si>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</si>
  <si>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</si>
  <si>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</si>
  <si>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</si>
  <si>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</si>
  <si>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</si>
  <si>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</si>
  <si>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</si>
  <si>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</si>
  <si>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</si>
  <si>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</si>
  <si>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</si>
  <si>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</si>
  <si>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</si>
  <si>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</si>
  <si>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</si>
  <si>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</si>
  <si>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</si>
  <si>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</si>
  <si>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</si>
  <si>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</si>
  <si>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</si>
  <si>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</si>
  <si>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</si>
  <si>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</si>
  <si>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</si>
  <si>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</si>
  <si>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</si>
  <si>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</si>
  <si>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</si>
  <si>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</si>
  <si>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</si>
  <si>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</si>
  <si>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</si>
  <si>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</si>
  <si>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</si>
  <si>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</si>
  <si>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</si>
  <si>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</si>
  <si>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</si>
  <si>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</si>
  <si>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</si>
  <si>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</si>
  <si>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</si>
  <si>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</si>
  <si>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</si>
  <si>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</si>
  <si>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</si>
  <si>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</si>
  <si>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</si>
  <si>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</si>
  <si>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</si>
  <si>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</si>
  <si>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</si>
  <si>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</si>
  <si>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</si>
  <si>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</si>
  <si>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</si>
  <si>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</si>
  <si>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</si>
  <si>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</si>
  <si>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</si>
  <si>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</si>
  <si>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</si>
  <si>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</si>
  <si>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</si>
  <si>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</si>
  <si>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</si>
  <si>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</si>
  <si>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</si>
  <si>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</si>
  <si>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</si>
  <si>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</si>
  <si>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</si>
  <si>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</si>
  <si>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</si>
  <si>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</si>
  <si>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</si>
  <si>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</si>
  <si>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</si>
  <si>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</si>
  <si>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</si>
  <si>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</si>
  <si>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</si>
  <si>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</si>
  <si>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</si>
  <si>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</si>
  <si>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</si>
  <si>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</si>
  <si>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</si>
  <si>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</si>
  <si>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</si>
  <si>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</si>
  <si>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</si>
  <si>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</si>
  <si>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</si>
  <si>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</si>
  <si>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</si>
  <si>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</si>
  <si>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</si>
  <si>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</si>
  <si>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</si>
  <si>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</si>
  <si>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</si>
  <si>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</si>
  <si>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</si>
  <si>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</si>
  <si>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</si>
  <si>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</si>
  <si>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</si>
  <si>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</si>
  <si>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</si>
  <si>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</si>
  <si>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</si>
  <si>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</si>
  <si>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</si>
  <si>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</si>
  <si>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</si>
  <si>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</si>
  <si>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</si>
  <si>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</si>
  <si>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</si>
  <si>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</si>
  <si>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</si>
  <si>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</si>
  <si>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</si>
  <si>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</si>
  <si>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</si>
  <si>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</si>
  <si>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</si>
  <si>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</si>
  <si>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</si>
  <si>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</si>
  <si>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</si>
  <si>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</si>
  <si>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</si>
  <si>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</si>
  <si>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</si>
  <si>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</si>
  <si>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</si>
  <si>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</si>
  <si>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</si>
  <si>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</si>
  <si>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</si>
  <si>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</si>
  <si>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</si>
  <si>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</si>
  <si>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</si>
  <si>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</si>
  <si>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</si>
  <si>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</si>
  <si>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</si>
  <si>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</si>
  <si>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</si>
  <si>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</si>
  <si>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</si>
  <si>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</si>
  <si>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</si>
  <si>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</si>
  <si>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</si>
  <si>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</si>
  <si>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</si>
  <si>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</si>
  <si>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</si>
  <si>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</si>
  <si>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</si>
  <si>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</si>
  <si>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</si>
  <si>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</si>
  <si>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</si>
  <si>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</si>
  <si>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</si>
  <si>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</si>
  <si>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</si>
  <si>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</si>
  <si>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</si>
  <si>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</si>
  <si>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</si>
  <si>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</si>
  <si>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</si>
  <si>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</si>
  <si>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</si>
  <si>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</si>
  <si>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</si>
  <si>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</si>
  <si>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</si>
  <si>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</si>
  <si>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</si>
  <si>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</si>
  <si>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</si>
  <si>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</si>
  <si>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</si>
  <si>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</si>
  <si>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</si>
  <si>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</si>
  <si>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</si>
  <si>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</si>
  <si>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</si>
  <si>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</si>
  <si>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</si>
  <si>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</si>
  <si>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</si>
  <si>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</si>
  <si>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</si>
  <si>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</si>
  <si>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</si>
  <si>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</si>
  <si>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</si>
  <si>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</si>
  <si>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</si>
  <si>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</si>
  <si>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</si>
  <si>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</si>
  <si>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</si>
  <si>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</si>
  <si>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</si>
  <si>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</si>
  <si>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</si>
  <si>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</si>
  <si>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</si>
  <si>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</si>
  <si>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</si>
  <si>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</si>
  <si>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</si>
  <si>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</si>
  <si>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</si>
  <si>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</si>
  <si>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</si>
  <si>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</si>
  <si>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</si>
  <si>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</si>
  <si>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</si>
  <si>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</si>
  <si>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</si>
  <si>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</si>
  <si>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</si>
  <si>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</si>
  <si>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</si>
  <si>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</si>
  <si>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</si>
  <si>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</si>
  <si>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</si>
  <si>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</si>
  <si>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</si>
  <si>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</si>
  <si>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</si>
  <si>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</si>
  <si>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</si>
  <si>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</si>
  <si>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</si>
  <si>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</si>
  <si>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</si>
  <si>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</si>
  <si>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</si>
  <si>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</si>
  <si>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</si>
  <si>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</si>
  <si>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</si>
  <si>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</si>
  <si>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</si>
  <si>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</si>
  <si>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</si>
  <si>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</si>
  <si>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</si>
  <si>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</si>
  <si>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</si>
  <si>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</si>
  <si>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</si>
  <si>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</si>
  <si>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</si>
  <si>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</si>
  <si>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</si>
  <si>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</si>
  <si>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</si>
  <si>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</si>
  <si>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</si>
  <si>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</si>
  <si>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</si>
  <si>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</si>
  <si>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</si>
  <si>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</si>
  <si>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</si>
  <si>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</si>
  <si>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</si>
  <si>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</si>
  <si>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</si>
  <si>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</si>
  <si>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</si>
  <si>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</si>
  <si>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</si>
  <si>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</si>
  <si>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</si>
  <si>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</si>
  <si>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</si>
  <si>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</si>
  <si>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</si>
  <si>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</si>
  <si>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</si>
  <si>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</si>
  <si>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</si>
  <si>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</si>
  <si>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</si>
  <si>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</si>
  <si>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</si>
  <si>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</si>
  <si>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</si>
  <si>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</si>
  <si>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</si>
  <si>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</si>
  <si>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</si>
  <si>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</si>
  <si>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</si>
  <si>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</si>
  <si>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</si>
  <si>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</si>
  <si>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</si>
  <si>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</si>
  <si>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</si>
  <si>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</si>
  <si>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</si>
  <si>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</si>
  <si>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</si>
  <si>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</si>
  <si>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</si>
  <si>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</si>
  <si>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</si>
  <si>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</si>
  <si>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</si>
  <si>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</si>
  <si>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</si>
  <si>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</si>
  <si>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</si>
  <si>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</si>
  <si>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</si>
  <si>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</si>
  <si>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</si>
  <si>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</si>
  <si>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</si>
  <si>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</si>
  <si>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</si>
  <si>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</si>
  <si>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</si>
  <si>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</si>
  <si>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</si>
  <si>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</si>
  <si>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</si>
  <si>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</si>
  <si>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</si>
  <si>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</si>
  <si>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</si>
  <si>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</si>
  <si>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</si>
  <si>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</si>
  <si>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</si>
  <si>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</si>
  <si>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</si>
  <si>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</si>
  <si>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</si>
  <si>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</si>
  <si>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</si>
  <si>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</si>
  <si>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</si>
  <si>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</si>
  <si>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</si>
  <si>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</si>
  <si>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</si>
  <si>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</si>
  <si>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</si>
  <si>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</si>
  <si>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</si>
  <si>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</si>
  <si>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</si>
  <si>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</si>
  <si>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</si>
  <si>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</si>
  <si>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</si>
  <si>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</si>
  <si>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</si>
  <si>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</si>
  <si>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</si>
  <si>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</si>
  <si>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</si>
  <si>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</si>
  <si>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</si>
  <si>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</si>
  <si>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</si>
  <si>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</si>
  <si>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</si>
  <si>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</si>
  <si>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</si>
  <si>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</si>
  <si>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</si>
  <si>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</si>
  <si>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</si>
  <si>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</si>
  <si>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</si>
  <si>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</si>
  <si>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</si>
  <si>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</si>
  <si>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</si>
  <si>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</si>
  <si>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</si>
  <si>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</si>
  <si>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</si>
  <si>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</si>
  <si>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</si>
  <si>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</si>
  <si>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</si>
  <si>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</si>
  <si>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</si>
  <si>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</si>
  <si>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</si>
  <si>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</si>
  <si>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</si>
  <si>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</si>
  <si>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</si>
  <si>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</si>
  <si>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</si>
  <si>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</si>
  <si>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</si>
  <si>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</si>
  <si>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</si>
  <si>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</si>
  <si>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</si>
  <si>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</si>
  <si>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</si>
  <si>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</si>
  <si>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</si>
  <si>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</si>
  <si>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</si>
  <si>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</si>
  <si>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</si>
  <si>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</si>
  <si>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</si>
  <si>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</si>
  <si>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</si>
  <si>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</si>
  <si>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</si>
  <si>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</si>
  <si>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</si>
  <si>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</si>
  <si>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</si>
  <si>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</si>
  <si>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</si>
  <si>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</si>
  <si>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</si>
  <si>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</si>
  <si>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</si>
  <si>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</si>
  <si>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</si>
  <si>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</si>
  <si>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</si>
  <si>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</si>
  <si>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</si>
  <si>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</si>
  <si>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</si>
  <si>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</si>
  <si>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</si>
  <si>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</si>
  <si>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</si>
  <si>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</si>
  <si>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</si>
  <si>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</si>
  <si>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</si>
  <si>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</si>
  <si>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</si>
  <si>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</si>
  <si>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</si>
  <si>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</si>
  <si>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</si>
  <si>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</si>
  <si>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</si>
  <si>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</si>
  <si>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</si>
  <si>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</si>
  <si>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</si>
  <si>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</si>
  <si>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</si>
  <si>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</si>
  <si>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</si>
  <si>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</si>
  <si>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</si>
  <si>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</si>
  <si>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</si>
  <si>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</si>
  <si>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</si>
  <si>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</si>
  <si>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</si>
  <si>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</si>
  <si>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</si>
  <si>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</si>
  <si>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</si>
  <si>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</si>
  <si>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</si>
  <si>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</si>
  <si>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</si>
  <si>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</si>
  <si>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</si>
  <si>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</si>
  <si>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</si>
  <si>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</si>
  <si>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</si>
  <si>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</si>
  <si>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</si>
  <si>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</si>
  <si>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</si>
  <si>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</si>
  <si>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</si>
  <si>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</si>
  <si>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</si>
  <si>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</si>
  <si>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</si>
  <si>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</si>
  <si>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</si>
  <si>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</si>
  <si>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</si>
  <si>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</si>
  <si>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</si>
  <si>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</si>
  <si>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</si>
  <si>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</si>
  <si>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</si>
  <si>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</si>
  <si>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</si>
  <si>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</si>
  <si>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</si>
  <si>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</si>
  <si>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</si>
  <si>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</si>
  <si>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</si>
  <si>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</si>
  <si>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</si>
  <si>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</si>
  <si>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</si>
  <si>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</si>
  <si>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</si>
  <si>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</si>
  <si>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</si>
  <si>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</si>
  <si>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</si>
  <si>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</si>
  <si>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</si>
  <si>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</si>
  <si>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</si>
  <si>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</si>
  <si>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</si>
  <si>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</si>
  <si>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</si>
  <si>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</si>
  <si>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</si>
  <si>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</si>
  <si>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</si>
  <si>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</si>
  <si>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</si>
  <si>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</si>
  <si>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</si>
  <si>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</si>
  <si>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</si>
  <si>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</si>
  <si>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</si>
  <si>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</si>
  <si>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</si>
  <si>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</si>
  <si>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</si>
  <si>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</si>
  <si>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</si>
  <si>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</si>
  <si>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</si>
  <si>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</si>
  <si>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</si>
  <si>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</si>
  <si>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</si>
  <si>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</si>
  <si>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</si>
  <si>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</si>
  <si>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</si>
  <si>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</si>
  <si>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</si>
  <si>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</si>
  <si>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</si>
  <si>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</si>
  <si>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</si>
  <si>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</si>
  <si>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</si>
  <si>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</si>
  <si>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</si>
  <si>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</si>
  <si>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</si>
  <si>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</si>
  <si>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</si>
  <si>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</si>
  <si>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</si>
  <si>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</si>
  <si>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</si>
  <si>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</si>
  <si>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</si>
  <si>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</si>
  <si>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</si>
  <si>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</si>
  <si>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</si>
  <si>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</si>
  <si>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</si>
  <si>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</si>
  <si>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</si>
  <si>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</si>
  <si>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</si>
  <si>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</si>
  <si>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</si>
  <si>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</si>
  <si>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</si>
  <si>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</si>
  <si>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</si>
  <si>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</si>
  <si>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</si>
  <si>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</si>
  <si>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</si>
  <si>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</si>
  <si>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</si>
  <si>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</si>
  <si>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</si>
  <si>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</si>
  <si>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</si>
  <si>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</si>
  <si>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</si>
  <si>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</si>
  <si>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</si>
  <si>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</si>
  <si>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</si>
  <si>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</si>
  <si>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</si>
  <si>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</si>
  <si>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</si>
  <si>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</si>
  <si>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</si>
  <si>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</si>
  <si>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</si>
  <si>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</si>
  <si>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</si>
  <si>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</si>
  <si>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</si>
  <si>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</si>
  <si>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</si>
  <si>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</si>
  <si>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</si>
  <si>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</si>
  <si>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</si>
  <si>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</si>
  <si>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</si>
  <si>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</si>
  <si>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</si>
  <si>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</si>
  <si>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</si>
  <si>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</si>
  <si>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</si>
  <si>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</si>
  <si>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</si>
  <si>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</si>
  <si>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</si>
  <si>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</si>
  <si>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</si>
  <si>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</si>
  <si>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</si>
  <si>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</si>
  <si>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</si>
  <si>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</si>
  <si>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</si>
  <si>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</si>
  <si>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</si>
  <si>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</si>
  <si>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</si>
  <si>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</si>
  <si>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</si>
  <si>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</si>
  <si>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</si>
  <si>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</si>
  <si>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</si>
  <si>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</si>
  <si>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</si>
  <si>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</si>
  <si>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</si>
  <si>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</si>
  <si>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</si>
  <si>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</si>
  <si>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</si>
  <si>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</si>
  <si>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</si>
  <si>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</si>
  <si>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</si>
  <si>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</si>
  <si>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</si>
  <si>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</si>
  <si>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</si>
  <si>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</si>
  <si>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</si>
  <si>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</si>
  <si>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</si>
  <si>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</si>
  <si>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</si>
  <si>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</si>
  <si>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</si>
  <si>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</si>
  <si>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</si>
  <si>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</si>
  <si>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</si>
  <si>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</si>
  <si>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</si>
  <si>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</si>
  <si>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</si>
  <si>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</si>
  <si>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</si>
  <si>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</si>
  <si>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</si>
  <si>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</si>
  <si>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</si>
  <si>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</si>
  <si>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</si>
  <si>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</si>
  <si>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</si>
  <si>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</si>
  <si>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</si>
  <si>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</si>
  <si>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</si>
  <si>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</si>
  <si>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</si>
  <si>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</si>
  <si>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</si>
  <si>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</si>
  <si>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</si>
  <si>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</si>
  <si>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</si>
  <si>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</si>
  <si>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</si>
  <si>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</si>
  <si>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</si>
  <si>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</si>
  <si>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</si>
  <si>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</si>
  <si>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</si>
  <si>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</si>
  <si>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</si>
  <si>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</si>
  <si>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</si>
  <si>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</si>
  <si>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</si>
  <si>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</si>
  <si>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</si>
  <si>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</si>
  <si>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</si>
  <si>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</si>
  <si>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</si>
  <si>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</si>
  <si>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</si>
  <si>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</si>
  <si>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</si>
  <si>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</si>
  <si>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</si>
  <si>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</si>
  <si>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</si>
  <si>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</si>
  <si>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</si>
  <si>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</si>
  <si>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</si>
  <si>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</si>
  <si>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</si>
  <si>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</si>
  <si>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</si>
  <si>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</si>
  <si>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</si>
  <si>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</si>
  <si>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</si>
  <si>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</si>
  <si>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</si>
  <si>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</si>
  <si>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</si>
  <si>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</si>
  <si>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</si>
  <si>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</si>
  <si>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</si>
  <si>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</si>
  <si>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</si>
  <si>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</si>
  <si>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</si>
  <si>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</si>
  <si>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</si>
  <si>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</si>
  <si>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</si>
  <si>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</si>
  <si>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</si>
  <si>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</si>
  <si>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</si>
  <si>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</si>
  <si>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</si>
  <si>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</si>
  <si>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</si>
  <si>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</si>
  <si>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</si>
  <si>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</si>
  <si>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</si>
  <si>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</si>
  <si>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</si>
  <si>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</si>
  <si>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</si>
  <si>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</si>
  <si>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</si>
  <si>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</si>
  <si>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</si>
  <si>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</si>
  <si>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</si>
  <si>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</si>
  <si>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</si>
  <si>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</si>
  <si>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</si>
  <si>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</si>
  <si>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</si>
  <si>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</si>
  <si>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</si>
  <si>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</si>
  <si>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</si>
  <si>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</si>
  <si>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</si>
  <si>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</si>
  <si>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</si>
  <si>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</si>
  <si>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</si>
  <si>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</si>
  <si>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</si>
  <si>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</si>
  <si>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</si>
  <si>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</si>
  <si>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</si>
  <si>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</si>
  <si>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</si>
  <si>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</si>
  <si>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</si>
  <si>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</si>
  <si>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</si>
  <si>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</si>
  <si>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</si>
  <si>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</si>
  <si>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</si>
  <si>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</si>
  <si>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</si>
  <si>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</si>
  <si>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</si>
  <si>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</si>
  <si>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</si>
  <si>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</si>
  <si>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</si>
  <si>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</si>
  <si>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</si>
  <si>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</si>
  <si>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</si>
  <si>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</si>
  <si>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</si>
  <si>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</si>
  <si>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</si>
  <si>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</si>
  <si>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</si>
  <si>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</si>
  <si>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</si>
  <si>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</si>
  <si>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</si>
  <si>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</si>
  <si>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</si>
  <si>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</si>
  <si>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</si>
  <si>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</si>
  <si>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</si>
  <si>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</si>
  <si>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</si>
  <si>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</si>
  <si>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</si>
  <si>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</si>
  <si>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</si>
  <si>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</si>
  <si>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</si>
  <si>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</si>
  <si>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</si>
  <si>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</si>
  <si>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</si>
  <si>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</si>
  <si>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</si>
  <si>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</si>
  <si>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</si>
  <si>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</si>
  <si>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</si>
  <si>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</si>
  <si>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</si>
  <si>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</si>
  <si>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</si>
  <si>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</si>
  <si>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</si>
  <si>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</si>
  <si>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</si>
  <si>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</si>
  <si>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</si>
  <si>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</si>
  <si>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</si>
  <si>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</si>
  <si>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</si>
  <si>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</si>
  <si>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</si>
  <si>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</si>
  <si>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</si>
  <si>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</si>
  <si>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</si>
  <si>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</si>
  <si>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</si>
  <si>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</si>
  <si>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</si>
  <si>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</si>
  <si>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</si>
  <si>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</si>
  <si>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</si>
  <si>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</si>
  <si>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</si>
  <si>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</si>
  <si>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</si>
  <si>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</si>
  <si>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</si>
  <si>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</si>
  <si>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</si>
  <si>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</si>
  <si>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</si>
  <si>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</si>
  <si>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</si>
  <si>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</si>
  <si>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</si>
  <si>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</si>
  <si>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</si>
  <si>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</si>
  <si>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</si>
  <si>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</si>
  <si>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</si>
  <si>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</si>
  <si>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</si>
  <si>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</si>
  <si>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</si>
  <si>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</si>
  <si>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</si>
  <si>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</si>
  <si>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</si>
  <si>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</si>
  <si>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</si>
  <si>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</si>
  <si>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</si>
  <si>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</si>
  <si>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</si>
  <si>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</si>
  <si>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</si>
  <si>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</si>
  <si>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</si>
  <si>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</si>
  <si>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</si>
  <si>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</si>
  <si>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</si>
  <si>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</si>
  <si>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</si>
  <si>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</si>
  <si>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</si>
  <si>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</si>
  <si>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</si>
  <si>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</si>
  <si>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</si>
  <si>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</si>
  <si>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</si>
  <si>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</si>
  <si>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</si>
  <si>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</si>
  <si>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</si>
  <si>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</si>
  <si>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</si>
  <si>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</si>
  <si>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</si>
  <si>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</si>
  <si>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</si>
  <si>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</si>
  <si>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</si>
  <si>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</si>
  <si>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</si>
  <si>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</si>
  <si>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</si>
  <si>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</si>
  <si>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</si>
  <si>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</si>
  <si>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</si>
  <si>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</si>
  <si>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</si>
  <si>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</si>
  <si>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</si>
  <si>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</si>
  <si>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</si>
  <si>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</si>
  <si>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</si>
  <si>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</si>
  <si>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</si>
  <si>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</si>
  <si>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</si>
  <si>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</si>
  <si>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</si>
  <si>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</si>
  <si>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</si>
  <si>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</si>
  <si>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</si>
  <si>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</si>
  <si>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</si>
  <si>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</si>
  <si>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</si>
  <si>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</si>
  <si>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</si>
  <si>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</si>
  <si>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</si>
  <si>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</si>
  <si>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</si>
  <si>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</si>
  <si>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</si>
  <si>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</si>
  <si>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</si>
  <si>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</si>
  <si>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</si>
  <si>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</si>
  <si>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</si>
  <si>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</si>
  <si>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</si>
  <si>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</si>
  <si>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</si>
  <si>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</si>
  <si>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</si>
  <si>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</si>
  <si>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</si>
  <si>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</si>
  <si>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</si>
  <si>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</si>
  <si>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</si>
  <si>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</si>
  <si>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</si>
  <si>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</si>
  <si>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</si>
  <si>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</si>
  <si>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</si>
  <si>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</si>
  <si>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</si>
  <si>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</si>
  <si>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</si>
  <si>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</si>
  <si>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</si>
  <si>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</si>
  <si>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</si>
  <si>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</si>
  <si>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</si>
  <si>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</si>
  <si>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</si>
  <si>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</si>
  <si>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</si>
  <si>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</si>
  <si>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</si>
  <si>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</si>
  <si>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</si>
  <si>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</si>
  <si>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</si>
  <si>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</si>
  <si>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</si>
  <si>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</si>
  <si>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</si>
  <si>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</si>
  <si>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</si>
  <si>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</si>
  <si>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</si>
  <si>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</si>
  <si>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</si>
  <si>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</si>
  <si>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</si>
  <si>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</si>
  <si>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</si>
  <si>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</si>
  <si>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</si>
  <si>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</si>
  <si>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</si>
  <si>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</si>
  <si>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</si>
  <si>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</si>
  <si>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</si>
  <si>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</si>
  <si>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</si>
  <si>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</si>
  <si>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</si>
  <si>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</si>
  <si>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</si>
  <si>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</si>
  <si>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</si>
  <si>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</si>
  <si>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</si>
  <si>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</si>
  <si>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</si>
  <si>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</si>
  <si>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</si>
  <si>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</si>
  <si>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</si>
  <si>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</si>
  <si>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</si>
  <si>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</si>
  <si>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</si>
  <si>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</si>
  <si>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</si>
  <si>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</si>
  <si>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</si>
  <si>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</si>
  <si>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</si>
  <si>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</si>
  <si>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</si>
  <si>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</si>
  <si>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</si>
  <si>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</si>
  <si>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</si>
  <si>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</si>
  <si>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</si>
  <si>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</si>
  <si>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</si>
  <si>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</si>
  <si>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</si>
  <si>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</si>
  <si>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</si>
  <si>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</si>
  <si>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</si>
  <si>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</si>
  <si>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</si>
  <si>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</si>
  <si>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</si>
  <si>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</si>
  <si>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</si>
  <si>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</si>
  <si>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</si>
  <si>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</si>
  <si>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</si>
  <si>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</si>
  <si>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</si>
  <si>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</si>
  <si>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</si>
  <si>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</si>
  <si>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</si>
  <si>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</si>
  <si>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</si>
  <si>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</si>
  <si>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</si>
  <si>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</si>
  <si>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</si>
  <si>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</si>
  <si>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</si>
  <si>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</si>
  <si>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</si>
  <si>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</si>
  <si>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</si>
  <si>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</si>
  <si>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</si>
  <si>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</si>
  <si>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</si>
  <si>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</si>
  <si>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</si>
  <si>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</si>
  <si>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</si>
  <si>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</si>
  <si>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</si>
  <si>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</si>
  <si>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</si>
  <si>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</si>
  <si>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</si>
  <si>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</si>
  <si>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</si>
  <si>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</si>
  <si>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</si>
  <si>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</si>
  <si>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</si>
  <si>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</si>
  <si>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</si>
  <si>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</si>
  <si>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</si>
  <si>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</si>
  <si>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</si>
  <si>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</si>
  <si>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</si>
  <si>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</si>
  <si>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</si>
  <si>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</si>
  <si>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</si>
  <si>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</si>
  <si>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</si>
  <si>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</si>
  <si>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</si>
  <si>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</si>
  <si>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</si>
  <si>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</si>
  <si>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</si>
  <si>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</si>
  <si>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</si>
  <si>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</si>
  <si>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</si>
  <si>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</si>
  <si>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</si>
  <si>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</si>
  <si>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</si>
  <si>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</si>
  <si>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</si>
  <si>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</si>
  <si>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</si>
  <si>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</si>
  <si>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</si>
  <si>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</si>
  <si>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</si>
  <si>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</si>
  <si>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</si>
  <si>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</si>
  <si>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</si>
  <si>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</si>
  <si>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</si>
  <si>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</si>
  <si>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</si>
  <si>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</si>
  <si>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</si>
  <si>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</si>
  <si>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</si>
  <si>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</si>
  <si>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</si>
  <si>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</si>
  <si>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</si>
  <si>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</si>
  <si>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</si>
  <si>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</si>
  <si>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</si>
  <si>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</si>
  <si>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</si>
  <si>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</si>
  <si>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</si>
  <si>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</si>
  <si>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</si>
  <si>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</si>
  <si>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</si>
  <si>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</si>
  <si>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</si>
  <si>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</si>
  <si>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</si>
  <si>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</si>
  <si>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</si>
  <si>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</si>
  <si>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</si>
  <si>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</si>
  <si>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</si>
  <si>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</si>
  <si>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</si>
  <si>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</si>
  <si>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</si>
  <si>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</si>
  <si>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</si>
  <si>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</si>
  <si>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</si>
  <si>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</si>
  <si>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</si>
  <si>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</si>
  <si>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</si>
  <si>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</si>
  <si>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</si>
  <si>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</si>
  <si>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</si>
  <si>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</si>
  <si>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</si>
  <si>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</si>
  <si>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</si>
  <si>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</si>
  <si>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</si>
  <si>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</si>
  <si>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</si>
  <si>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</si>
  <si>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</si>
  <si>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</si>
  <si>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</si>
  <si>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</si>
  <si>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</si>
  <si>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</si>
  <si>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</si>
  <si>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</si>
  <si>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</si>
  <si>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</si>
  <si>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</si>
  <si>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</si>
  <si>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</si>
  <si>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</si>
  <si>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</si>
  <si>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</si>
  <si>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</si>
  <si>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</si>
  <si>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</si>
  <si>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</si>
  <si>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</si>
  <si>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</si>
  <si>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</si>
  <si>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</si>
  <si>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</si>
  <si>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</si>
  <si>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</si>
  <si>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</si>
  <si>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</si>
  <si>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</si>
  <si>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</si>
  <si>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</si>
  <si>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</si>
  <si>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</si>
  <si>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</si>
  <si>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</si>
  <si>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</si>
  <si>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</si>
  <si>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</si>
  <si>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</si>
  <si>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</si>
  <si>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</si>
  <si>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</si>
  <si>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</si>
  <si>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</si>
  <si>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</si>
  <si>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</si>
  <si>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</si>
  <si>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</si>
  <si>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</si>
  <si>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</si>
  <si>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</si>
  <si>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</si>
  <si>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</si>
  <si>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</si>
  <si>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</si>
  <si>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</si>
  <si>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</si>
  <si>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</si>
  <si>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</si>
  <si>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</si>
  <si>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</si>
  <si>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</si>
  <si>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</si>
  <si>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</si>
  <si>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</si>
  <si>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</si>
  <si>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</si>
  <si>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</si>
  <si>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</si>
  <si>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</si>
  <si>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</si>
  <si>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</si>
  <si>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</si>
  <si>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</si>
  <si>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</si>
  <si>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</si>
  <si>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</si>
  <si>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</si>
  <si>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</si>
  <si>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</si>
  <si>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</si>
  <si>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</si>
  <si>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</si>
  <si>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</si>
  <si>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</si>
  <si>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</si>
  <si>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</si>
  <si>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</si>
  <si>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</si>
  <si>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</si>
  <si>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</si>
  <si>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</si>
  <si>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</si>
  <si>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</si>
  <si>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</si>
  <si>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</si>
  <si>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</si>
  <si>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</si>
  <si>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</si>
  <si>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</si>
  <si>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</si>
  <si>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</si>
  <si>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</si>
  <si>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</si>
  <si>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</si>
  <si>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</si>
  <si>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</si>
  <si>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</si>
  <si>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</si>
  <si>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</si>
  <si>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</si>
  <si>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</si>
  <si>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</si>
  <si>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</si>
  <si>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</si>
  <si>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</si>
  <si>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</si>
  <si>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</si>
  <si>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</si>
  <si>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</si>
  <si>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</si>
  <si>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</si>
  <si>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</si>
  <si>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</si>
  <si>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</si>
  <si>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</si>
  <si>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</si>
  <si>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</si>
  <si>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</si>
  <si>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</si>
  <si>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</si>
  <si>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</si>
  <si>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</si>
  <si>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</si>
  <si>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</si>
  <si>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</si>
  <si>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</si>
  <si>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</si>
  <si>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</si>
  <si>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</si>
  <si>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</si>
  <si>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</si>
  <si>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</si>
  <si>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</si>
  <si>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</si>
  <si>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</si>
  <si>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</si>
  <si>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</si>
  <si>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</si>
  <si>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</si>
  <si>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</si>
  <si>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</si>
  <si>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</si>
  <si>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</si>
  <si>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</si>
  <si>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</si>
  <si>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</si>
  <si>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</si>
  <si>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</si>
  <si>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</si>
  <si>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</si>
  <si>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</si>
  <si>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</si>
  <si>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</si>
  <si>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</si>
  <si>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</si>
  <si>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</si>
  <si>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</si>
  <si>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</si>
  <si>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</si>
  <si>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</si>
  <si>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</si>
  <si>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</si>
  <si>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</si>
  <si>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</si>
  <si>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</si>
  <si>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</si>
  <si>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</si>
  <si>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</si>
  <si>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</si>
  <si>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</si>
  <si>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</si>
  <si>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</si>
  <si>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</si>
  <si>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</si>
  <si>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</si>
  <si>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</si>
  <si>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</si>
  <si>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</si>
  <si>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</si>
  <si>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</si>
  <si>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</si>
  <si>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</si>
  <si>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</si>
  <si>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</si>
  <si>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</si>
  <si>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</si>
  <si>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</si>
  <si>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</si>
  <si>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</si>
  <si>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</si>
  <si>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</si>
  <si>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</si>
  <si>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</si>
  <si>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</si>
  <si>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</si>
  <si>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</si>
  <si>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</si>
  <si>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</si>
  <si>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</si>
  <si>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</si>
  <si>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</si>
  <si>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</si>
  <si>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</si>
  <si>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</si>
  <si>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</si>
  <si>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</si>
  <si>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</si>
  <si>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</si>
  <si>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</si>
  <si>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</si>
  <si>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</si>
  <si>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</si>
  <si>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</si>
  <si>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</si>
  <si>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</si>
  <si>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</si>
  <si>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</si>
  <si>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</si>
  <si>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</si>
  <si>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</si>
  <si>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</si>
  <si>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</si>
  <si>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</si>
  <si>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</si>
  <si>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</si>
  <si>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</si>
  <si>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</si>
  <si>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</si>
  <si>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</si>
  <si>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</si>
  <si>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</si>
  <si>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</si>
  <si>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</si>
  <si>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</si>
  <si>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</si>
  <si>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</si>
  <si>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</si>
  <si>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</si>
  <si>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</si>
  <si>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</si>
  <si>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</si>
  <si>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</si>
  <si>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</si>
  <si>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</si>
  <si>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</si>
  <si>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</si>
  <si>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</si>
  <si>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</si>
  <si>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</si>
  <si>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</si>
  <si>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</si>
  <si>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</si>
  <si>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</si>
  <si>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</si>
  <si>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</si>
  <si>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</si>
  <si>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</si>
  <si>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</si>
  <si>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</si>
  <si>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</si>
  <si>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</si>
  <si>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</si>
  <si>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</si>
  <si>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</si>
  <si>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</si>
  <si>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</si>
  <si>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</si>
  <si>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</si>
  <si>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</si>
  <si>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</si>
  <si>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</si>
  <si>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</si>
  <si>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</si>
  <si>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</si>
  <si>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</si>
  <si>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</si>
  <si>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</si>
  <si>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</si>
  <si>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</si>
  <si>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</si>
  <si>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</si>
  <si>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</si>
  <si>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</si>
  <si>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</si>
  <si>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</si>
  <si>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</si>
  <si>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</si>
  <si>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</si>
  <si>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</si>
  <si>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</si>
  <si>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</si>
  <si>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</si>
  <si>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</si>
  <si>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</si>
  <si>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</si>
  <si>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</si>
  <si>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</si>
  <si>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</si>
  <si>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</si>
  <si>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</si>
  <si>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</si>
  <si>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</si>
  <si>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</si>
  <si>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</si>
  <si>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</si>
  <si>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</si>
  <si>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</si>
  <si>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</si>
  <si>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</si>
  <si>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</si>
  <si>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</si>
  <si>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</si>
  <si>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</si>
  <si>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</si>
  <si>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</si>
  <si>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</si>
  <si>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</si>
  <si>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</si>
  <si>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</si>
  <si>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</si>
  <si>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</si>
  <si>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</si>
  <si>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</si>
  <si>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</si>
  <si>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</si>
  <si>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</si>
  <si>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</si>
  <si>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</si>
  <si>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</si>
  <si>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</si>
  <si>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</si>
  <si>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</si>
  <si>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</si>
  <si>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</si>
  <si>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</si>
  <si>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</si>
  <si>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</si>
  <si>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</si>
  <si>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</si>
  <si>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</si>
  <si>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</si>
  <si>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</si>
  <si>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</si>
  <si>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</si>
  <si>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</si>
  <si>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</si>
  <si>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</si>
  <si>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</si>
  <si>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</si>
  <si>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</si>
  <si>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</si>
  <si>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</si>
  <si>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</si>
  <si>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</si>
  <si>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</si>
  <si>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</si>
  <si>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</si>
  <si>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</si>
  <si>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</si>
  <si>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</si>
  <si>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</si>
  <si>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</si>
  <si>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</si>
  <si>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</si>
  <si>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</si>
  <si>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</si>
  <si>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</si>
  <si>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</si>
  <si>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</si>
  <si>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</si>
  <si>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</si>
  <si>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</si>
  <si>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</si>
  <si>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</si>
  <si>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</si>
  <si>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</si>
  <si>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</si>
  <si>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</si>
  <si>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</si>
  <si>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</si>
  <si>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</si>
  <si>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</si>
  <si>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</si>
  <si>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</si>
  <si>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</si>
  <si>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</si>
  <si>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</si>
  <si>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</si>
  <si>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</si>
  <si>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</si>
  <si>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</si>
  <si>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</si>
  <si>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</si>
  <si>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</si>
  <si>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</si>
  <si>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</si>
  <si>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</si>
  <si>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</si>
  <si>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</si>
  <si>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</si>
  <si>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</si>
  <si>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</si>
  <si>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</si>
  <si>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</si>
  <si>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</si>
  <si>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</si>
  <si>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</si>
  <si>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</si>
  <si>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</si>
  <si>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</si>
  <si>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</si>
  <si>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</si>
  <si>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</si>
  <si>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</si>
  <si>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</si>
  <si>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</si>
  <si>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</si>
  <si>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</si>
  <si>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</si>
  <si>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</si>
  <si>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</si>
  <si>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</si>
  <si>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</si>
  <si>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</si>
  <si>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</si>
  <si>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</si>
  <si>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</si>
  <si>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</si>
  <si>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</si>
  <si>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</si>
  <si>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</si>
  <si>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</si>
  <si>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</si>
  <si>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</si>
  <si>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</si>
  <si>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</si>
  <si>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</si>
  <si>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</si>
  <si>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</si>
  <si>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</si>
  <si>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</si>
  <si>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</si>
  <si>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</si>
  <si>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</si>
  <si>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</si>
  <si>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</si>
  <si>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</si>
  <si>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</si>
  <si>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</si>
  <si>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</si>
  <si>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</si>
  <si>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</si>
  <si>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</si>
  <si>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</si>
  <si>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</si>
  <si>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</si>
  <si>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</si>
  <si>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</si>
  <si>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</si>
  <si>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</si>
  <si>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</si>
  <si>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</si>
  <si>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</si>
  <si>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</si>
  <si>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</si>
  <si>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</si>
  <si>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</si>
  <si>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</si>
  <si>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</si>
  <si>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</si>
  <si>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</si>
  <si>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</si>
  <si>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</si>
  <si>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</si>
  <si>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</si>
  <si>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</si>
  <si>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</si>
  <si>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</si>
  <si>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</si>
  <si>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</si>
  <si>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</si>
  <si>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</si>
  <si>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</si>
  <si>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</si>
  <si>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</si>
  <si>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</si>
  <si>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</si>
  <si>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</si>
  <si>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</si>
  <si>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</si>
  <si>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</si>
  <si>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</si>
  <si>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</si>
  <si>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</si>
  <si>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</si>
  <si>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</si>
  <si>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</si>
  <si>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</si>
  <si>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</si>
  <si>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</si>
  <si>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</si>
  <si>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</si>
  <si>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</si>
  <si>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</si>
  <si>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</si>
  <si>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</si>
  <si>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</si>
  <si>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</si>
  <si>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</si>
  <si>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</si>
  <si>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</si>
  <si>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</si>
  <si>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</si>
  <si>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</si>
  <si>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</si>
  <si>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</si>
  <si>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</si>
  <si>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</si>
  <si>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</si>
  <si>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</si>
  <si>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</si>
  <si>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</si>
  <si>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</si>
  <si>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</si>
  <si>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</si>
  <si>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</si>
  <si>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</si>
  <si>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</si>
  <si>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</si>
  <si>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</si>
  <si>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</si>
  <si>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</si>
  <si>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</si>
  <si>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</si>
  <si>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</si>
  <si>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</si>
  <si>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</si>
  <si>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</si>
  <si>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</si>
  <si>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</si>
  <si>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</si>
  <si>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</si>
  <si>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</si>
  <si>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</si>
  <si>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</si>
  <si>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</si>
  <si>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</si>
  <si>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</si>
  <si>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</si>
  <si>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</si>
  <si>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</si>
  <si>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</si>
  <si>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</si>
  <si>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</si>
  <si>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</si>
  <si>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</si>
  <si>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</si>
  <si>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</si>
  <si>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</si>
  <si>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</si>
  <si>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</si>
  <si>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</si>
  <si>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</si>
  <si>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</si>
  <si>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</si>
  <si>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</si>
  <si>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</si>
  <si>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</si>
  <si>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</si>
  <si>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</si>
  <si>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</si>
  <si>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</si>
  <si>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</si>
  <si>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</si>
  <si>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</si>
  <si>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</si>
  <si>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</si>
  <si>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</si>
  <si>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</si>
  <si>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</si>
  <si>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</si>
  <si>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</si>
  <si>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</si>
  <si>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</si>
  <si>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</si>
  <si>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</si>
  <si>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</si>
  <si>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</si>
  <si>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</si>
  <si>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</si>
  <si>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</si>
  <si>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</si>
  <si>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</si>
  <si>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</si>
  <si>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</si>
  <si>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</si>
  <si>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</si>
  <si>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</si>
  <si>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</si>
  <si>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</si>
  <si>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</si>
  <si>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</si>
  <si>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</si>
  <si>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</si>
  <si>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</si>
  <si>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</si>
  <si>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</si>
  <si>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</si>
  <si>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</si>
  <si>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</si>
  <si>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</si>
  <si>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</si>
  <si>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</si>
  <si>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</si>
  <si>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</si>
  <si>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</si>
  <si>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</si>
  <si>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</si>
  <si>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</si>
  <si>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</si>
  <si>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</si>
  <si>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</si>
  <si>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</si>
  <si>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</si>
  <si>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</si>
  <si>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</si>
  <si>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</si>
  <si>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</si>
  <si>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</si>
  <si>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</si>
  <si>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</si>
  <si>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</si>
  <si>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</si>
  <si>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</si>
  <si>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</si>
  <si>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</si>
  <si>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</si>
  <si>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</si>
  <si>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</si>
  <si>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</si>
  <si>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</si>
  <si>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</si>
  <si>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</si>
  <si>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</si>
  <si>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</si>
  <si>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</si>
  <si>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</si>
  <si>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</si>
  <si>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</si>
  <si>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</si>
  <si>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</si>
  <si>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</si>
  <si>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</si>
  <si>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</si>
  <si>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</si>
  <si>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</si>
  <si>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</si>
  <si>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</si>
  <si>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</si>
  <si>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</si>
  <si>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</si>
  <si>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</si>
  <si>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</si>
  <si>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</si>
  <si>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</si>
  <si>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</si>
  <si>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</si>
  <si>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</si>
  <si>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</si>
  <si>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</si>
  <si>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</si>
  <si>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</si>
  <si>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</si>
  <si>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</si>
  <si>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</si>
  <si>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</si>
  <si>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</si>
  <si>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</si>
  <si>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</si>
  <si>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</si>
  <si>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</si>
  <si>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</si>
  <si>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</si>
  <si>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</si>
  <si>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</si>
  <si>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</si>
  <si>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</si>
  <si>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</si>
  <si>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</si>
  <si>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</si>
  <si>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</si>
  <si>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</si>
  <si>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</si>
  <si>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</si>
  <si>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</si>
  <si>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</si>
  <si>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</si>
  <si>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</si>
  <si>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</si>
  <si>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</si>
  <si>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</si>
  <si>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</si>
  <si>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</si>
  <si>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</si>
  <si>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</si>
  <si>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</si>
  <si>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</si>
  <si>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</si>
  <si>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</si>
  <si>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</si>
  <si>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</si>
  <si>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</si>
  <si>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</si>
  <si>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</si>
  <si>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</si>
  <si>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</si>
  <si>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</si>
  <si>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</si>
  <si>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</si>
  <si>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</si>
  <si>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</si>
  <si>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</si>
  <si>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</si>
  <si>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</si>
  <si>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</si>
  <si>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</si>
  <si>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</si>
  <si>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</si>
  <si>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</si>
  <si>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</si>
  <si>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</si>
  <si>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</si>
  <si>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</si>
  <si>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</si>
  <si>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</si>
  <si>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</si>
  <si>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</si>
  <si>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</si>
  <si>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</si>
  <si>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</si>
  <si>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</si>
  <si>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</si>
  <si>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</si>
  <si>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</si>
  <si>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</si>
  <si>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</si>
  <si>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</si>
  <si>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</si>
  <si>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</si>
  <si>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</si>
  <si>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</si>
  <si>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</si>
  <si>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</si>
  <si>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</si>
  <si>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</si>
  <si>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</si>
  <si>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</si>
  <si>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</si>
  <si>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</si>
  <si>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</si>
  <si>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</si>
  <si>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</si>
  <si>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</si>
  <si>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</si>
  <si>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</si>
  <si>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</si>
  <si>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</si>
  <si>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</si>
  <si>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</si>
  <si>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</si>
  <si>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</si>
  <si>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</si>
  <si>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</si>
  <si>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</si>
  <si>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</si>
  <si>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</si>
  <si>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</si>
  <si>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</si>
  <si>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</si>
  <si>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</si>
  <si>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</si>
  <si>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</si>
  <si>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</si>
  <si>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</si>
  <si>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</si>
  <si>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</si>
  <si>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</si>
  <si>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</si>
  <si>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</si>
  <si>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</si>
  <si>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</si>
  <si>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</si>
  <si>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</si>
  <si>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</si>
  <si>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</si>
  <si>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</si>
  <si>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</si>
  <si>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</si>
  <si>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</si>
  <si>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</si>
  <si>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</si>
  <si>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</si>
  <si>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</si>
  <si>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</si>
  <si>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</si>
  <si>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</si>
  <si>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</si>
  <si>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</si>
  <si>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</si>
  <si>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</si>
  <si>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</si>
  <si>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</si>
  <si>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</si>
  <si>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</si>
  <si>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</si>
  <si>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</si>
  <si>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</si>
  <si>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</si>
  <si>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</si>
  <si>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</si>
  <si>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</si>
  <si>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</si>
  <si>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</si>
  <si>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</si>
  <si>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</si>
  <si>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</si>
  <si>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</si>
  <si>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</si>
  <si>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</si>
  <si>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</si>
  <si>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</si>
  <si>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</si>
  <si>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</si>
  <si>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</si>
  <si>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</si>
  <si>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</si>
  <si>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</si>
  <si>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</si>
  <si>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</si>
  <si>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</si>
  <si>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</si>
  <si>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</si>
  <si>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</si>
  <si>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</si>
  <si>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</si>
  <si>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</si>
  <si>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</si>
  <si>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</si>
  <si>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</si>
  <si>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</si>
  <si>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</si>
  <si>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</si>
  <si>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</si>
  <si>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</si>
  <si>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</si>
  <si>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</si>
  <si>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</si>
  <si>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</si>
  <si>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</si>
  <si>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</si>
  <si>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</si>
  <si>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</si>
  <si>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</si>
  <si>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</si>
  <si>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</si>
  <si>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</si>
  <si>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</si>
  <si>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</si>
  <si>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</si>
  <si>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</si>
  <si>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</si>
  <si>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</si>
  <si>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</si>
  <si>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</si>
  <si>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</si>
  <si>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</si>
  <si>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</si>
  <si>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</si>
  <si>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</si>
  <si>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</si>
  <si>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</si>
  <si>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</si>
  <si>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</si>
  <si>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</si>
  <si>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</si>
  <si>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</si>
  <si>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</si>
  <si>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</si>
  <si>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</si>
  <si>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</si>
  <si>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</si>
  <si>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</si>
  <si>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</si>
  <si>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</si>
  <si>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</si>
  <si>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</si>
  <si>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</si>
  <si>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</si>
  <si>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</si>
  <si>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</si>
  <si>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</si>
  <si>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</si>
  <si>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</si>
  <si>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</si>
  <si>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</si>
  <si>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</si>
  <si>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</si>
  <si>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</si>
  <si>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</si>
  <si>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</si>
  <si>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</si>
  <si>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</si>
  <si>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</si>
  <si>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</si>
  <si>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</si>
  <si>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</si>
  <si>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</si>
  <si>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</si>
  <si>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</si>
  <si>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</si>
  <si>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</si>
  <si>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</si>
  <si>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</si>
  <si>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</si>
  <si>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</si>
  <si>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</si>
  <si>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</si>
  <si>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</si>
  <si>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</si>
  <si>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</si>
  <si>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</si>
  <si>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</si>
  <si>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</si>
  <si>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</si>
  <si>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</si>
  <si>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</si>
  <si>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</si>
  <si>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</si>
  <si>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</si>
  <si>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</si>
  <si>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</si>
  <si>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</si>
  <si>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</si>
  <si>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</si>
  <si>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</si>
  <si>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</si>
  <si>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</si>
  <si>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</si>
  <si>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</si>
  <si>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</si>
  <si>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</si>
  <si>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</si>
  <si>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</si>
  <si>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</si>
  <si>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</si>
  <si>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</si>
  <si>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</si>
  <si>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</si>
  <si>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</si>
  <si>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</si>
  <si>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</si>
  <si>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</si>
  <si>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</si>
  <si>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</si>
  <si>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</si>
  <si>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</si>
  <si>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</si>
  <si>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</si>
  <si>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</si>
  <si>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</si>
  <si>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</si>
  <si>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</si>
  <si>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</si>
  <si>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</si>
  <si>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</si>
  <si>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</si>
  <si>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</si>
  <si>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</si>
  <si>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</si>
  <si>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</si>
  <si>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</si>
  <si>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</si>
  <si>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</si>
  <si>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</si>
  <si>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</si>
  <si>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</si>
  <si>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</si>
  <si>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</si>
  <si>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</si>
  <si>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</si>
  <si>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</si>
  <si>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</si>
  <si>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</si>
  <si>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</si>
  <si>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</si>
  <si>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</si>
  <si>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</si>
  <si>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</si>
  <si>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</si>
  <si>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</si>
  <si>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</si>
  <si>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</si>
  <si>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</si>
  <si>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</si>
  <si>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</si>
  <si>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</si>
  <si>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</si>
  <si>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</si>
  <si>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</si>
  <si>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</si>
  <si>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</si>
  <si>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</si>
  <si>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</si>
  <si>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</si>
  <si>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</si>
  <si>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</si>
  <si>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</si>
  <si>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</si>
  <si>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</si>
  <si>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</si>
  <si>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</si>
  <si>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</si>
  <si>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</si>
  <si>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</si>
  <si>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</si>
  <si>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</si>
  <si>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</si>
  <si>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</si>
  <si>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</si>
  <si>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</si>
  <si>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</si>
  <si>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</si>
  <si>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</si>
  <si>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</si>
  <si>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</si>
  <si>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</si>
  <si>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</si>
  <si>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</si>
  <si>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</si>
  <si>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</si>
  <si>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</si>
  <si>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</si>
  <si>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</si>
  <si>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</si>
  <si>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</si>
  <si>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</si>
  <si>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</si>
  <si>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</si>
  <si>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</si>
  <si>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</si>
  <si>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</si>
  <si>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</si>
  <si>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</si>
  <si>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</si>
  <si>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</si>
  <si>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</si>
  <si>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</si>
  <si>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</si>
  <si>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</si>
  <si>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</si>
  <si>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</si>
  <si>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</si>
  <si>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</si>
  <si>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</si>
  <si>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</si>
  <si>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</si>
  <si>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</si>
  <si>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</si>
  <si>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</si>
  <si>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</si>
  <si>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</si>
  <si>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</si>
  <si>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</si>
  <si>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</si>
  <si>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</si>
  <si>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</si>
  <si>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</si>
  <si>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</si>
  <si>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</si>
  <si>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</si>
  <si>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</si>
  <si>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</si>
  <si>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</si>
  <si>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</si>
  <si>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</si>
  <si>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</si>
  <si>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</si>
  <si>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</si>
  <si>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</si>
  <si>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</si>
  <si>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</si>
  <si>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</si>
  <si>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</si>
  <si>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</si>
  <si>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</si>
  <si>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</si>
  <si>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</si>
  <si>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</si>
  <si>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</si>
  <si>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</si>
  <si>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</si>
  <si>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</si>
  <si>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</si>
  <si>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</si>
  <si>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</si>
  <si>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</si>
  <si>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</si>
  <si>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</si>
  <si>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</si>
  <si>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</si>
  <si>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</si>
  <si>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</si>
  <si>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</si>
  <si>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</si>
  <si>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</si>
  <si>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</si>
  <si>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</si>
  <si>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</si>
  <si>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</si>
  <si>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</si>
  <si>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</si>
  <si>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</si>
  <si>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</si>
  <si>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</si>
  <si>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</si>
  <si>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</si>
  <si>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</si>
  <si>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</si>
  <si>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</si>
  <si>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</si>
  <si>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</si>
  <si>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</si>
  <si>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</si>
  <si>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</si>
  <si>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</si>
  <si>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</si>
  <si>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</si>
  <si>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</si>
  <si>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</si>
  <si>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</si>
  <si>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</si>
  <si>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</si>
  <si>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</si>
  <si>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</si>
  <si>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</si>
  <si>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</si>
  <si>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</si>
  <si>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</si>
  <si>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</si>
  <si>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</si>
  <si>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</si>
  <si>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</si>
  <si>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</si>
  <si>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</si>
  <si>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</si>
  <si>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</si>
  <si>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</si>
  <si>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</si>
  <si>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</si>
  <si>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</si>
  <si>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</si>
  <si>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</si>
  <si>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</si>
  <si>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</si>
  <si>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</si>
  <si>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</si>
  <si>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</si>
  <si>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</si>
  <si>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</si>
  <si>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</si>
  <si>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</si>
  <si>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</si>
  <si>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</si>
  <si>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</si>
  <si>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</si>
  <si>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</si>
  <si>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</si>
  <si>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</si>
  <si>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</si>
  <si>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</si>
  <si>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</si>
  <si>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</si>
  <si>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</si>
  <si>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</si>
  <si>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</si>
  <si>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</si>
  <si>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</si>
  <si>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</si>
  <si>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</si>
  <si>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</si>
  <si>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</si>
  <si>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</si>
  <si>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</si>
  <si>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</si>
  <si>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</si>
  <si>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</si>
  <si>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</si>
  <si>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</si>
  <si>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</si>
  <si>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</si>
  <si>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</si>
  <si>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</si>
  <si>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</si>
  <si>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</si>
  <si>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Instituto Estabilización de Precios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</si>
  <si>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</si>
  <si>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</si>
  <si>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</si>
  <si>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</si>
  <si>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</si>
  <si>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</si>
  <si>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</si>
  <si>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</si>
  <si>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</si>
  <si>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</si>
  <si>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</si>
  <si>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</si>
  <si>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</si>
  <si>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</si>
  <si>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</si>
  <si>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</si>
  <si>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</si>
  <si>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</si>
  <si>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</si>
  <si>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</si>
  <si>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</si>
  <si>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</si>
  <si>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</si>
  <si>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</si>
  <si>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</si>
  <si>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</si>
  <si>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</si>
  <si>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</si>
  <si>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</si>
  <si>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</si>
  <si>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</si>
  <si>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</si>
  <si>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</si>
  <si>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</si>
  <si>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</si>
  <si>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</si>
  <si>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</si>
  <si>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</si>
  <si>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</si>
  <si>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</si>
  <si>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</si>
  <si>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</si>
  <si>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</si>
  <si>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</si>
  <si>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</si>
  <si>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</si>
  <si>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</si>
  <si>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</si>
  <si>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</si>
  <si>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</si>
  <si>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</si>
  <si>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</si>
  <si>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</si>
  <si>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</si>
  <si>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</si>
  <si>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</si>
  <si>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</si>
  <si>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</si>
  <si>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</si>
  <si>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</si>
  <si>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</si>
  <si>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</si>
  <si>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</si>
  <si>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</si>
  <si>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</si>
  <si>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</si>
  <si>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</si>
  <si>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</si>
  <si>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</si>
  <si>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</si>
  <si>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</si>
  <si>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</si>
  <si>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</si>
  <si>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</si>
  <si>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</si>
  <si>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</si>
  <si>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</si>
  <si>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</si>
  <si>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</si>
  <si>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</si>
  <si>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</si>
  <si>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</si>
  <si>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</si>
  <si>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</si>
  <si>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</si>
  <si>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</si>
  <si>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</si>
  <si>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</si>
  <si>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</si>
  <si>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</si>
  <si>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</si>
  <si>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</si>
  <si>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</si>
  <si>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</si>
  <si>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</si>
  <si>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</si>
  <si>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</si>
  <si>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</si>
  <si>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</si>
  <si>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</si>
  <si>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</si>
  <si>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</si>
  <si>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</si>
  <si>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</si>
  <si>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</si>
  <si>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</si>
  <si>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</si>
  <si>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</si>
  <si>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</si>
  <si>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</si>
  <si>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</si>
  <si>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</si>
  <si>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</si>
  <si>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</si>
  <si>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</si>
  <si>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</si>
  <si>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</si>
  <si>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</si>
  <si>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</si>
  <si>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</si>
  <si>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</si>
  <si>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</si>
  <si>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</si>
  <si>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</si>
  <si>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</si>
  <si>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</si>
  <si>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</si>
  <si>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</si>
  <si>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</si>
  <si>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</si>
  <si>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</si>
  <si>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</si>
  <si>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</si>
  <si>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</si>
  <si>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</si>
  <si>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</si>
  <si>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</si>
  <si>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</si>
  <si>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</si>
  <si>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</si>
  <si>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</si>
  <si>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</si>
  <si>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</si>
  <si>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</si>
  <si>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</si>
  <si>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</si>
  <si>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</si>
  <si>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</si>
  <si>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</si>
  <si>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</si>
  <si>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</si>
  <si>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</si>
  <si>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</si>
  <si>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</si>
  <si>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</si>
  <si>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</si>
  <si>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</si>
  <si>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</si>
  <si>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</si>
  <si>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</si>
  <si>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</si>
  <si>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</si>
  <si>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</si>
  <si>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</si>
  <si>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</si>
  <si>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</si>
  <si>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</si>
  <si>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</si>
  <si>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</si>
  <si>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</si>
  <si>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</si>
  <si>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</si>
  <si>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</si>
  <si>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</si>
  <si>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</si>
  <si>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</si>
  <si>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</si>
  <si>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</si>
  <si>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</si>
  <si>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</si>
  <si>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</si>
  <si>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</si>
  <si>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</si>
  <si>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</si>
  <si>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</si>
  <si>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</si>
  <si>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</si>
  <si>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</si>
  <si>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</si>
  <si>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</si>
  <si>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</si>
  <si>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</si>
  <si>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</si>
  <si>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</si>
  <si>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</si>
  <si>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</si>
  <si>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</si>
  <si>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</si>
  <si>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</si>
  <si>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</si>
  <si>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</si>
  <si>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</si>
  <si>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</si>
  <si>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</si>
  <si>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</si>
  <si>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</si>
  <si>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</si>
  <si>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</si>
  <si>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</si>
  <si>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</si>
  <si>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</si>
  <si>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</si>
  <si>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</si>
  <si>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</si>
  <si>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</si>
  <si>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</si>
  <si>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</si>
  <si>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</si>
  <si>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</si>
  <si>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</si>
  <si>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</si>
  <si>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</si>
  <si>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</si>
  <si>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</si>
  <si>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</si>
  <si>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</si>
  <si>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</si>
  <si>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</si>
  <si>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</si>
  <si>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</si>
  <si>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</si>
  <si>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</si>
  <si>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</si>
  <si>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</si>
  <si>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</si>
  <si>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</si>
  <si>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</si>
  <si>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</si>
  <si>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</si>
  <si>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</si>
  <si>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</si>
  <si>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</si>
  <si>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</si>
  <si>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</si>
  <si>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</si>
  <si>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</si>
  <si>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</si>
  <si>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</si>
  <si>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</si>
  <si>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</si>
  <si>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</si>
  <si>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</si>
  <si>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</si>
  <si>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</si>
  <si>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</si>
  <si>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</si>
  <si>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</si>
  <si>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</si>
  <si>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</si>
  <si>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</si>
  <si>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</si>
  <si>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</si>
  <si>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</si>
  <si>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</si>
  <si>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</si>
  <si>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</si>
  <si>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</si>
  <si>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</si>
  <si>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</si>
  <si>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</si>
  <si>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</si>
  <si>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</si>
  <si>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</si>
  <si>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</si>
  <si>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</si>
  <si>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</si>
  <si>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</si>
  <si>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</si>
  <si>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</si>
  <si>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</si>
  <si>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</si>
  <si>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</si>
  <si>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</si>
  <si>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</si>
  <si>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</si>
  <si>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</si>
  <si>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</si>
  <si>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</si>
  <si>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</si>
  <si>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</si>
  <si>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</si>
  <si>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</si>
  <si>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</si>
  <si>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</si>
  <si>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</si>
  <si>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</si>
  <si>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</si>
  <si>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</si>
  <si>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</si>
  <si>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</si>
  <si>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</si>
  <si>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</si>
  <si>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</si>
  <si>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</si>
  <si>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</si>
  <si>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</si>
  <si>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</si>
  <si>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</si>
  <si>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</si>
  <si>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</si>
  <si>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</si>
  <si>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</si>
  <si>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</si>
  <si>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</si>
  <si>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</si>
  <si>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</si>
  <si>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</si>
  <si>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</si>
  <si>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</si>
  <si>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</si>
  <si>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</si>
  <si>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</si>
  <si>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</si>
  <si>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</si>
  <si>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</si>
  <si>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</si>
  <si>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</si>
  <si>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</si>
  <si>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</si>
  <si>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</si>
  <si>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</si>
  <si>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</si>
  <si>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</si>
  <si>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</si>
  <si>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</si>
  <si>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</si>
  <si>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</si>
  <si>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</si>
  <si>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</si>
  <si>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</si>
  <si>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</si>
  <si>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</si>
  <si>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</si>
  <si>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</si>
  <si>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</si>
  <si>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</si>
  <si>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</si>
  <si>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</si>
  <si>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</si>
  <si>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</si>
  <si>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</si>
  <si>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</si>
  <si>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</si>
  <si>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</si>
  <si>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</si>
  <si>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</si>
  <si>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</si>
  <si>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</si>
  <si>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</si>
  <si>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</si>
  <si>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</si>
  <si>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</si>
  <si>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</si>
  <si>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</si>
  <si>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</si>
  <si>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</si>
  <si>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</si>
  <si>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</si>
  <si>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</si>
  <si>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</si>
  <si>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</si>
  <si>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</si>
  <si>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</si>
  <si>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</si>
  <si>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</si>
  <si>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</si>
  <si>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</si>
  <si>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</si>
  <si>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</si>
  <si>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</si>
  <si>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</si>
  <si>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</si>
  <si>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</si>
  <si>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</si>
  <si>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</si>
  <si>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</si>
  <si>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</si>
  <si>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</si>
  <si>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</si>
  <si>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</si>
  <si>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</si>
  <si>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</si>
  <si>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</si>
  <si>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</si>
  <si>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</si>
  <si>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</si>
  <si>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</si>
  <si>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</si>
  <si>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</si>
  <si>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</si>
  <si>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</si>
  <si>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</si>
  <si>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</si>
  <si>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</si>
  <si>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</si>
  <si>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</si>
  <si>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</si>
  <si>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</si>
  <si>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</si>
  <si>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</si>
  <si>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</si>
  <si>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</si>
  <si>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</si>
  <si>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</si>
  <si>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</si>
  <si>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</si>
  <si>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</si>
  <si>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</si>
  <si>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</si>
  <si>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</si>
  <si>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</si>
  <si>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</si>
  <si>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</si>
  <si>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</si>
  <si>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</si>
  <si>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</si>
  <si>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</si>
  <si>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</si>
  <si>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</si>
  <si>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</si>
  <si>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</si>
  <si>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</si>
  <si>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</si>
  <si>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</si>
  <si>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</si>
  <si>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</si>
  <si>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</si>
  <si>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</si>
  <si>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</si>
  <si>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</si>
  <si>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</si>
  <si>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</si>
  <si>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</si>
  <si>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</si>
  <si>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</si>
  <si>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</si>
  <si>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</si>
  <si>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</si>
  <si>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</si>
  <si>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</si>
  <si>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</si>
  <si>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</si>
  <si>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</si>
  <si>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</si>
  <si>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</si>
  <si>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</si>
  <si>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</si>
  <si>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</si>
  <si>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</si>
  <si>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</si>
  <si>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</si>
  <si>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</si>
  <si>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</si>
  <si>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</si>
  <si>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</si>
  <si>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</si>
  <si>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</si>
  <si>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</si>
  <si>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</si>
  <si>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</si>
  <si>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</si>
  <si>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</si>
  <si>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</si>
  <si>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</si>
  <si>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</si>
  <si>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</si>
  <si>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</si>
  <si>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</si>
  <si>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</si>
  <si>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</si>
  <si>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</si>
  <si>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</si>
  <si>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</si>
  <si>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</si>
  <si>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</si>
  <si>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</si>
  <si>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</si>
  <si>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</si>
  <si>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</si>
  <si>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</si>
  <si>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</si>
  <si>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</si>
  <si>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</si>
  <si>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</si>
  <si>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</si>
  <si>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</si>
  <si>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</si>
  <si>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</si>
  <si>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</si>
  <si>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</si>
  <si>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</si>
  <si>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</si>
  <si>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</si>
  <si>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</si>
  <si>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</si>
  <si>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</si>
  <si>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</si>
  <si>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</si>
  <si>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</si>
  <si>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</si>
  <si>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</si>
  <si>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</si>
  <si>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</si>
  <si>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</si>
  <si>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</si>
  <si>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</si>
  <si>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</si>
  <si>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</si>
  <si>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</si>
  <si>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</si>
  <si>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</si>
  <si>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</si>
  <si>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</si>
  <si>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</si>
  <si>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</si>
  <si>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</si>
  <si>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</si>
  <si>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</si>
  <si>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</si>
  <si>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</si>
  <si>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</si>
  <si>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</si>
  <si>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</si>
  <si>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</si>
  <si>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</si>
  <si>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</si>
  <si>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</si>
  <si>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</si>
  <si>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</si>
  <si>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</si>
  <si>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</si>
  <si>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</si>
  <si>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</si>
  <si>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</si>
  <si>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</si>
  <si>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</si>
  <si>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</si>
  <si>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</si>
  <si>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</si>
  <si>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</si>
  <si>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</si>
  <si>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</si>
  <si>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</si>
  <si>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</si>
  <si>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</si>
  <si>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</si>
  <si>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</si>
  <si>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</si>
  <si>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</si>
  <si>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</si>
  <si>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</si>
  <si>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</si>
  <si>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</si>
  <si>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</si>
  <si>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</si>
  <si>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</si>
  <si>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</si>
  <si>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</si>
  <si>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</si>
  <si>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</si>
  <si>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</si>
  <si>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</si>
  <si>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</si>
  <si>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</si>
  <si>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</si>
  <si>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</si>
  <si>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</si>
  <si>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</si>
  <si>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</si>
  <si>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</si>
  <si>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</si>
  <si>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</si>
  <si>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</si>
  <si>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</si>
  <si>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</si>
  <si>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</si>
  <si>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</si>
  <si>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</si>
  <si>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</si>
  <si>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</si>
  <si>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</si>
  <si>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</si>
  <si>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</si>
  <si>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</si>
  <si>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</si>
  <si>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</si>
  <si>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</si>
  <si>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</si>
  <si>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</si>
  <si>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</si>
  <si>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</si>
  <si>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</si>
  <si>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</si>
  <si>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</si>
  <si>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</si>
  <si>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</si>
  <si>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</si>
  <si>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</si>
  <si>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</si>
  <si>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</si>
  <si>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</si>
  <si>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</si>
  <si>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</si>
  <si>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</si>
  <si>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</si>
  <si>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</si>
  <si>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</si>
  <si>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</si>
  <si>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</si>
  <si>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</si>
  <si>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</si>
  <si>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</si>
  <si>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</si>
  <si>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</si>
  <si>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</si>
  <si>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</si>
  <si>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</si>
  <si>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</si>
  <si>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</si>
  <si>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</si>
  <si>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</si>
  <si>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</si>
  <si>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</si>
  <si>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</si>
  <si>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</si>
  <si>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</si>
  <si>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</si>
  <si>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</si>
  <si>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</si>
  <si>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</si>
  <si>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</si>
  <si>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</si>
  <si>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</si>
  <si>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</si>
  <si>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</si>
  <si>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</si>
  <si>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</si>
  <si>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</si>
  <si>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</si>
  <si>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</si>
  <si>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</si>
  <si>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</si>
  <si>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</si>
  <si>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</si>
  <si>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</si>
  <si>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</si>
  <si>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</si>
  <si>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</si>
  <si>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</si>
  <si>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</si>
  <si>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</si>
  <si>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</si>
  <si>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</si>
  <si>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</si>
  <si>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</si>
  <si>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</si>
  <si>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</si>
  <si>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</si>
  <si>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</si>
  <si>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</si>
  <si>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</si>
  <si>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</si>
  <si>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</si>
  <si>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</si>
  <si>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</si>
  <si>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</si>
  <si>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</si>
  <si>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</si>
  <si>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</si>
  <si>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</si>
  <si>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</si>
  <si>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</si>
  <si>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</si>
  <si>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</si>
  <si>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</si>
  <si>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</si>
  <si>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</si>
  <si>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</si>
  <si>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</si>
  <si>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</si>
  <si>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</si>
  <si>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</si>
  <si>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</si>
  <si>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</si>
  <si>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</si>
  <si>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</si>
  <si>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</si>
  <si>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</si>
  <si>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</si>
  <si>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</si>
  <si>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</si>
  <si>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</si>
  <si>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</si>
  <si>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</si>
  <si>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</si>
  <si>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</si>
  <si>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</si>
  <si>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</si>
  <si>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</si>
  <si>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</si>
  <si>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</si>
  <si>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</si>
  <si>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</si>
  <si>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</si>
  <si>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</si>
  <si>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</si>
  <si>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</si>
  <si>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</si>
  <si>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</si>
  <si>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</si>
  <si>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</si>
  <si>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</si>
  <si>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</si>
  <si>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</si>
  <si>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</si>
  <si>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</si>
  <si>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</si>
  <si>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</si>
  <si>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</si>
  <si>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</si>
  <si>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</si>
  <si>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</si>
  <si>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</si>
  <si>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</si>
  <si>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</si>
  <si>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</si>
  <si>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</si>
  <si>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</si>
  <si>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</si>
  <si>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</si>
  <si>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</si>
  <si>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</si>
  <si>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</si>
  <si>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</si>
  <si>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</si>
  <si>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</si>
  <si>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</si>
  <si>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</si>
  <si>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</si>
  <si>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</si>
  <si>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</si>
  <si>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</si>
  <si>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</si>
  <si>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</si>
  <si>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</si>
  <si>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</si>
  <si>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</si>
  <si>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</si>
  <si>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</si>
  <si>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</si>
  <si>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</si>
  <si>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</si>
  <si>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</si>
  <si>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</si>
  <si>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</si>
  <si>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</si>
  <si>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</si>
  <si>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</si>
  <si>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</si>
  <si>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</si>
  <si>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</si>
  <si>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</si>
  <si>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</si>
  <si>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</si>
  <si>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</si>
  <si>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</si>
  <si>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</si>
  <si>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</si>
  <si>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</si>
  <si>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</si>
  <si>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</si>
  <si>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</si>
  <si>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</si>
  <si>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</si>
  <si>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</si>
  <si>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</si>
  <si>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</si>
  <si>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</si>
  <si>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</si>
  <si>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</si>
  <si>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</si>
  <si>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</si>
  <si>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</si>
  <si>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</si>
  <si>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</si>
  <si>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</si>
  <si>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</si>
  <si>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</si>
  <si>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</si>
  <si>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</si>
  <si>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</si>
  <si>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</si>
  <si>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</si>
  <si>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</si>
  <si>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</si>
  <si>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</si>
  <si>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</si>
  <si>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</si>
  <si>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</si>
  <si>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</si>
  <si>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</si>
  <si>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</si>
  <si>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</si>
  <si>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</si>
  <si>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</si>
  <si>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</si>
  <si>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</si>
  <si>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</si>
  <si>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</si>
  <si>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</si>
  <si>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</si>
  <si>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</si>
  <si>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</si>
  <si>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</si>
  <si>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</si>
  <si>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</si>
  <si>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</si>
  <si>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</si>
  <si>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</si>
  <si>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</si>
  <si>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</si>
  <si>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</si>
  <si>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</si>
  <si>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</si>
  <si>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</si>
  <si>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</si>
  <si>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</si>
  <si>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</si>
  <si>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</si>
  <si>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</si>
  <si>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</si>
  <si>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</si>
  <si>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</si>
  <si>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</si>
  <si>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</si>
  <si>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</si>
  <si>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</si>
  <si>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</si>
  <si>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</si>
  <si>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</si>
  <si>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</si>
  <si>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</si>
  <si>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</si>
  <si>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</si>
  <si>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</si>
  <si>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</si>
  <si>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</si>
  <si>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</si>
  <si>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</si>
  <si>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</si>
  <si>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</si>
  <si>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</si>
  <si>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</si>
  <si>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</si>
  <si>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</si>
  <si>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</si>
  <si>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</si>
  <si>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</si>
  <si>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</si>
  <si>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</si>
  <si>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</si>
  <si>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</si>
  <si>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</si>
  <si>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</si>
  <si>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</si>
  <si>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</si>
  <si>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</si>
  <si>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</si>
  <si>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</si>
  <si>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</si>
  <si>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</si>
  <si>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</si>
  <si>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</si>
  <si>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</si>
  <si>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</si>
  <si>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</si>
  <si>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</si>
  <si>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</si>
  <si>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</si>
  <si>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</si>
  <si>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</si>
  <si>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</si>
  <si>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</si>
  <si>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</si>
  <si>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</si>
  <si>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</si>
  <si>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</si>
  <si>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</si>
  <si>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</si>
  <si>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</si>
  <si>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</si>
  <si>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</si>
  <si>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</si>
  <si>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</si>
  <si>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</si>
  <si>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</si>
  <si>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</si>
  <si>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</si>
  <si>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</si>
  <si>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</si>
  <si>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</si>
  <si>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</si>
  <si>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</si>
  <si>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</si>
  <si>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</si>
  <si>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</si>
  <si>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</si>
  <si>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</si>
  <si>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</si>
  <si>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</si>
  <si>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</si>
  <si>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</si>
  <si>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</si>
  <si>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</si>
  <si>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</si>
  <si>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</si>
  <si>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</si>
  <si>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</si>
  <si>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</si>
  <si>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</si>
  <si>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</si>
  <si>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</si>
  <si>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</si>
  <si>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</si>
  <si>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</si>
  <si>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</si>
  <si>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</si>
  <si>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</si>
  <si>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</si>
  <si>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</si>
  <si>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</si>
  <si>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</si>
  <si>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</si>
  <si>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</si>
  <si>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</si>
  <si>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</si>
  <si>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</si>
  <si>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</si>
  <si>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</si>
  <si>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</si>
  <si>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</si>
  <si>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</si>
  <si>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</si>
  <si>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</si>
  <si>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</si>
  <si>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</si>
  <si>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</si>
  <si>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</si>
  <si>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</si>
  <si>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</si>
  <si>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</si>
  <si>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</si>
  <si>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</si>
  <si>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</si>
  <si>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</si>
  <si>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</si>
  <si>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</si>
  <si>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</si>
  <si>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</si>
  <si>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</si>
  <si>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</si>
  <si>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</si>
  <si>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</si>
  <si>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</si>
  <si>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</si>
  <si>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</si>
  <si>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</si>
  <si>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</si>
  <si>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</si>
  <si>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</si>
  <si>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</si>
  <si>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</si>
  <si>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</si>
  <si>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</si>
  <si>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</si>
  <si>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</si>
  <si>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</si>
  <si>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</si>
  <si>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</si>
  <si>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</si>
  <si>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</si>
  <si>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</si>
  <si>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</si>
  <si>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</si>
  <si>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</si>
  <si>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</si>
  <si>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</si>
  <si>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</si>
  <si>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</si>
  <si>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</si>
  <si>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</si>
  <si>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</si>
  <si>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</si>
  <si>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</si>
  <si>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</si>
  <si>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</si>
  <si>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</si>
  <si>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</si>
  <si>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</si>
  <si>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</si>
  <si>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</si>
  <si>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</si>
  <si>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</si>
  <si>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</si>
  <si>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</si>
  <si>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</si>
  <si>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</si>
  <si>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</si>
  <si>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</si>
  <si>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</si>
  <si>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</si>
  <si>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</si>
  <si>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</si>
  <si>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</si>
  <si>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</si>
  <si>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</si>
  <si>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</si>
  <si>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</si>
  <si>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</si>
  <si>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</si>
  <si>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</si>
  <si>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</si>
  <si>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</si>
  <si>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</si>
  <si>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</si>
  <si>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</si>
  <si>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</si>
  <si>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</si>
  <si>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</si>
  <si>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</si>
  <si>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</si>
  <si>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</si>
  <si>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</si>
  <si>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</si>
  <si>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</si>
  <si>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</si>
  <si>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</si>
  <si>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</si>
  <si>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</si>
  <si>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</si>
  <si>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</si>
  <si>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</si>
  <si>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</si>
  <si>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</si>
  <si>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</si>
  <si>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</si>
  <si>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</si>
  <si>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</si>
  <si>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</si>
  <si>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</si>
  <si>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</si>
  <si>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</si>
  <si>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</si>
  <si>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</si>
  <si>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</si>
  <si>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</si>
  <si>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</si>
  <si>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</si>
  <si>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</si>
  <si>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</si>
  <si>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</si>
  <si>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</si>
  <si>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</si>
  <si>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</si>
  <si>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</si>
  <si>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</si>
  <si>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</si>
  <si>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</si>
  <si>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</si>
  <si>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</si>
  <si>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</si>
  <si>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</si>
  <si>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</si>
  <si>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</si>
  <si>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</si>
  <si>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</si>
  <si>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</si>
  <si>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</si>
  <si>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</si>
  <si>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</si>
  <si>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</si>
  <si>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</si>
  <si>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</si>
  <si>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</si>
  <si>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</si>
  <si>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</si>
  <si>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</si>
  <si>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</si>
  <si>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</si>
  <si>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</si>
  <si>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</si>
  <si>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</si>
  <si>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</si>
  <si>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</si>
  <si>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</si>
  <si>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</si>
  <si>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</si>
  <si>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</si>
  <si>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</si>
  <si>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</si>
  <si>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</si>
  <si>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</si>
  <si>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</si>
  <si>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</si>
  <si>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</si>
  <si>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</si>
  <si>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</si>
  <si>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</si>
  <si>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</si>
  <si>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</si>
  <si>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</si>
  <si>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</si>
  <si>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</si>
  <si>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</si>
  <si>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</si>
  <si>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</si>
  <si>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</si>
  <si>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</si>
  <si>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</si>
  <si>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</si>
  <si>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</si>
  <si>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</si>
  <si>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</si>
  <si>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</si>
  <si>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</si>
  <si>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</si>
  <si>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</si>
  <si>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</si>
  <si>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</si>
  <si>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</si>
  <si>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</si>
  <si>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</si>
  <si>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</si>
  <si>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</si>
  <si>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</si>
  <si>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</si>
  <si>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</si>
  <si>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</si>
  <si>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</si>
  <si>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</si>
  <si>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</si>
  <si>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</si>
  <si>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</si>
  <si>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</si>
  <si>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</si>
  <si>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</si>
  <si>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</si>
  <si>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</si>
  <si>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</si>
  <si>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</si>
  <si>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</si>
  <si>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</si>
  <si>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</si>
  <si>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</si>
  <si>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</si>
  <si>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</si>
  <si>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</si>
  <si>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</si>
  <si>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</si>
  <si>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</si>
  <si>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</si>
  <si>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</si>
  <si>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</si>
  <si>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</si>
  <si>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</si>
  <si>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</si>
  <si>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</si>
  <si>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</si>
  <si>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</si>
  <si>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</si>
  <si>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</si>
  <si>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</si>
  <si>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</si>
  <si>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</si>
  <si>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</si>
  <si>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</si>
  <si>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</si>
  <si>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</si>
  <si>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</si>
  <si>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</si>
  <si>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</si>
  <si>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</si>
  <si>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</si>
  <si>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</si>
  <si>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</si>
  <si>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</si>
  <si>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</si>
  <si>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</si>
  <si>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</si>
  <si>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</si>
  <si>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</si>
  <si>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</si>
  <si>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</si>
  <si>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</si>
  <si>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</si>
  <si>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</si>
  <si>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</si>
  <si>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</si>
  <si>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</si>
  <si>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</si>
  <si>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</si>
  <si>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</si>
  <si>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</si>
  <si>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</si>
  <si>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</si>
  <si>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</si>
  <si>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</si>
  <si>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</si>
  <si>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</si>
  <si>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</si>
  <si>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</si>
  <si>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</si>
  <si>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</si>
  <si>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</si>
  <si>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</si>
  <si>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</si>
  <si>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</si>
  <si>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</si>
  <si>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</si>
  <si>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</si>
  <si>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</si>
  <si>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</si>
  <si>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</si>
  <si>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</si>
  <si>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</si>
  <si>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</si>
  <si>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</si>
  <si>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</si>
  <si>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</si>
  <si>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</si>
  <si>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</si>
  <si>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</si>
  <si>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</si>
  <si>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</si>
  <si>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</si>
  <si>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</si>
  <si>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</si>
  <si>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</si>
  <si>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</si>
  <si>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</si>
  <si>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</si>
  <si>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</si>
  <si>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</si>
  <si>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</si>
  <si>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</si>
  <si>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</si>
  <si>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</si>
  <si>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</si>
  <si>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</si>
  <si>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</si>
  <si>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</si>
  <si>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</si>
  <si>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</si>
  <si>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</si>
  <si>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</si>
  <si>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</si>
  <si>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</si>
  <si>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</si>
  <si>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</si>
  <si>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</si>
  <si>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</si>
  <si>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</si>
  <si>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</si>
  <si>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</si>
  <si>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</si>
  <si>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</si>
  <si>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</si>
  <si>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</si>
  <si>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</si>
  <si>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</si>
  <si>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</si>
  <si>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</si>
  <si>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</si>
  <si>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</si>
  <si>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</si>
  <si>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</si>
  <si>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</si>
  <si>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</si>
  <si>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</si>
  <si>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</si>
  <si>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</si>
  <si>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</si>
  <si>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</si>
  <si>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</si>
  <si>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</si>
  <si>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</si>
  <si>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</si>
  <si>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</si>
  <si>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</si>
  <si>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</si>
  <si>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</si>
  <si>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</si>
  <si>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</si>
  <si>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</si>
  <si>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</si>
  <si>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</si>
  <si>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</si>
  <si>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</si>
  <si>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</si>
  <si>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</si>
  <si>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</si>
  <si>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</si>
  <si>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</si>
  <si>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</si>
  <si>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</si>
  <si>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</si>
  <si>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</si>
  <si>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</si>
  <si>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</si>
  <si>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</si>
  <si>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</si>
  <si>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</si>
  <si>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</si>
  <si>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</si>
  <si>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</si>
  <si>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</si>
  <si>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</si>
  <si>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</si>
  <si>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</si>
  <si>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</si>
  <si>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</si>
  <si>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</si>
  <si>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</si>
  <si>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</si>
  <si>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</si>
  <si>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</si>
  <si>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</si>
  <si>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</si>
  <si>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</si>
  <si>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</si>
  <si>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</si>
  <si>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</si>
  <si>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</si>
  <si>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</si>
  <si>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</si>
  <si>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</si>
  <si>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</si>
  <si>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</si>
  <si>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</si>
  <si>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</si>
  <si>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</si>
  <si>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</si>
  <si>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</si>
  <si>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</si>
  <si>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</si>
  <si>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</si>
  <si>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</si>
  <si>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</si>
  <si>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</si>
  <si>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</si>
  <si>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</si>
  <si>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</si>
  <si>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</si>
  <si>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</si>
  <si>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</si>
  <si>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</si>
  <si>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</si>
  <si>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</si>
  <si>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</si>
  <si>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</si>
  <si>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</si>
  <si>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</si>
  <si>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</si>
  <si>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</si>
  <si>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</si>
  <si>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</si>
  <si>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</si>
  <si>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</si>
  <si>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</si>
  <si>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</si>
  <si>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</si>
  <si>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</si>
  <si>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</si>
  <si>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</si>
  <si>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</si>
  <si>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</si>
  <si>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</si>
  <si>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</si>
  <si>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</si>
  <si>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</si>
  <si>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</si>
  <si>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</si>
  <si>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</si>
  <si>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</si>
  <si>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</si>
  <si>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</si>
  <si>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</si>
  <si>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</si>
  <si>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</si>
  <si>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</si>
  <si>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</si>
  <si>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</si>
  <si>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</si>
  <si>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</si>
  <si>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</si>
  <si>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</si>
  <si>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</si>
  <si>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</si>
  <si>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</si>
  <si>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</si>
  <si>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</si>
  <si>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</si>
  <si>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</si>
  <si>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</si>
  <si>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</si>
  <si>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</si>
  <si>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</si>
  <si>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</si>
  <si>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</si>
  <si>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</si>
  <si>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</si>
  <si>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</si>
  <si>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</si>
  <si>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</si>
  <si>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</si>
  <si>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</si>
  <si>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</si>
  <si>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</si>
  <si>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</si>
  <si>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</si>
  <si>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</si>
  <si>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</si>
  <si>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</si>
  <si>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</si>
  <si>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</si>
  <si>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</si>
  <si>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</si>
  <si>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</si>
  <si>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</si>
  <si>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</si>
  <si>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</si>
  <si>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</si>
  <si>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</si>
  <si>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</si>
  <si>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</si>
  <si>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</si>
  <si>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</si>
  <si>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</si>
  <si>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</si>
  <si>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</si>
  <si>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</si>
  <si>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</si>
  <si>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</si>
  <si>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</si>
  <si>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</si>
  <si>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</si>
  <si>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</si>
  <si>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</si>
  <si>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</si>
  <si>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</si>
  <si>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</si>
  <si>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</si>
  <si>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</si>
  <si>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</si>
  <si>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</si>
  <si>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</si>
  <si>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</si>
  <si>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</si>
  <si>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</si>
  <si>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</si>
  <si>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</si>
  <si>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</si>
  <si>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</si>
  <si>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</si>
  <si>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</si>
  <si>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</si>
  <si>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</si>
  <si>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</si>
  <si>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</si>
  <si>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</si>
  <si>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</si>
  <si>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</si>
  <si>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</si>
  <si>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</si>
  <si>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</si>
  <si>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</si>
  <si>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</si>
  <si>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</si>
  <si>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</si>
  <si>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</si>
  <si>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</si>
  <si>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</si>
  <si>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</si>
  <si>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</si>
  <si>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</si>
  <si>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</si>
  <si>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</si>
  <si>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</si>
  <si>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</si>
  <si>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</si>
  <si>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</si>
  <si>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</si>
  <si>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</si>
  <si>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</si>
  <si>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</si>
  <si>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</si>
  <si>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</si>
  <si>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</si>
  <si>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</si>
  <si>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</si>
  <si>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</si>
  <si>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</si>
  <si>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</si>
  <si>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</si>
  <si>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</si>
  <si>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</si>
  <si>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</si>
  <si>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</si>
  <si>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</si>
  <si>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</si>
  <si>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</si>
  <si>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</si>
  <si>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</si>
  <si>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</si>
  <si>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</si>
  <si>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</si>
  <si>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</si>
  <si>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</si>
  <si>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</si>
  <si>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</si>
  <si>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</si>
  <si>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</si>
  <si>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</si>
  <si>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</si>
  <si>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</si>
  <si>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</si>
  <si>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</si>
  <si>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</si>
  <si>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</si>
  <si>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</si>
  <si>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</si>
  <si>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</si>
  <si>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</si>
  <si>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</si>
  <si>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</si>
  <si>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</si>
  <si>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</si>
  <si>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</si>
  <si>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</si>
  <si>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</si>
  <si>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</si>
  <si>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</si>
  <si>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</si>
  <si>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</si>
  <si>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</si>
  <si>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</si>
  <si>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</si>
  <si>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</si>
  <si>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</si>
  <si>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</si>
  <si>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</si>
  <si>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</si>
  <si>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</si>
  <si>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</si>
  <si>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</si>
  <si>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</si>
  <si>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</si>
  <si>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</si>
  <si>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</si>
  <si>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</si>
  <si>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</si>
  <si>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</si>
  <si>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</si>
  <si>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</si>
  <si>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</si>
  <si>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</si>
  <si>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</si>
  <si>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</si>
  <si>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</si>
  <si>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</si>
  <si>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</si>
  <si>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</si>
  <si>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</si>
  <si>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</si>
  <si>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</si>
  <si>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</si>
  <si>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</si>
  <si>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</si>
  <si>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</si>
  <si>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</si>
  <si>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</si>
  <si>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</si>
  <si>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</si>
  <si>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</si>
  <si>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</si>
  <si>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</si>
  <si>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</si>
  <si>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</si>
  <si>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</si>
  <si>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</si>
  <si>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</si>
  <si>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</si>
  <si>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</si>
  <si>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</si>
  <si>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</si>
  <si>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</si>
  <si>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</si>
  <si>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</si>
  <si>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</si>
  <si>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</si>
  <si>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</si>
  <si>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</si>
  <si>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</si>
  <si>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</si>
  <si>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</si>
  <si>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</si>
  <si>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</si>
  <si>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</si>
  <si>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</si>
  <si>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</si>
  <si>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</si>
  <si>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</si>
  <si>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</si>
  <si>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</si>
  <si>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</si>
  <si>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</si>
  <si>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</si>
  <si>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</si>
  <si>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</si>
  <si>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</si>
  <si>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</si>
  <si>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</si>
  <si>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</si>
  <si>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</si>
  <si>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</si>
  <si>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</si>
  <si>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</si>
  <si>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</si>
  <si>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</si>
  <si>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</si>
  <si>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</si>
  <si>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</si>
  <si>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</si>
  <si>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</si>
  <si>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</si>
  <si>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</si>
  <si>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</si>
  <si>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</si>
  <si>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</si>
  <si>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</si>
  <si>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</si>
  <si>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</si>
  <si>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</si>
  <si>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</si>
  <si>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</si>
  <si>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</si>
  <si>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</si>
  <si>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</si>
  <si>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</si>
  <si>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</si>
  <si>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</si>
  <si>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</si>
  <si>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</si>
  <si>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</si>
  <si>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</si>
  <si>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</si>
  <si>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</si>
  <si>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</si>
  <si>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</si>
  <si>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</si>
  <si>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</si>
  <si>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</si>
  <si>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</si>
  <si>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</si>
  <si>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</si>
  <si>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</si>
  <si>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</si>
  <si>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</si>
  <si>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</si>
  <si>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</si>
  <si>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</si>
  <si>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</si>
  <si>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</si>
  <si>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</si>
  <si>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</si>
  <si>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</si>
  <si>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</si>
  <si>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</si>
  <si>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</si>
  <si>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</si>
  <si>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</si>
  <si>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</si>
  <si>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</si>
  <si>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</si>
  <si>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</si>
  <si>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</si>
  <si>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</si>
  <si>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</si>
  <si>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</si>
  <si>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</si>
  <si>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</si>
  <si>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</si>
  <si>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</si>
  <si>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</si>
  <si>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</si>
  <si>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</si>
  <si>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</si>
  <si>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</si>
  <si>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</si>
  <si>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</si>
  <si>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</si>
  <si>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</si>
  <si>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</si>
  <si>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</si>
  <si>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</si>
  <si>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</si>
  <si>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</si>
  <si>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</si>
  <si>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</si>
  <si>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</si>
  <si>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</si>
  <si>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</si>
  <si>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</si>
  <si>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</si>
  <si>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</si>
  <si>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</si>
  <si>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</si>
  <si>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</si>
  <si>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</si>
  <si>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</si>
  <si>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</si>
  <si>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</si>
  <si>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</si>
  <si>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</si>
  <si>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</si>
  <si>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</si>
  <si>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</si>
  <si>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</si>
  <si>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</si>
  <si>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</si>
  <si>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</si>
  <si>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</si>
  <si>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</si>
  <si>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</si>
  <si>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</si>
  <si>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</si>
  <si>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</si>
  <si>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</si>
  <si>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</si>
  <si>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</si>
  <si>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</si>
  <si>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</si>
  <si>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</si>
  <si>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</si>
  <si>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</si>
  <si>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</si>
  <si>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</si>
  <si>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</si>
  <si>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</si>
  <si>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</si>
  <si>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</si>
  <si>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</si>
  <si>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</si>
  <si>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</si>
  <si>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</si>
  <si>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</si>
  <si>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</si>
  <si>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</si>
  <si>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</si>
  <si>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</si>
  <si>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</si>
  <si>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</si>
  <si>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</si>
  <si>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</si>
  <si>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</si>
  <si>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</si>
  <si>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</si>
  <si>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</si>
  <si>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</si>
  <si>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</si>
  <si>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</si>
  <si>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</si>
  <si>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</si>
  <si>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</si>
  <si>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</si>
  <si>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</si>
  <si>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</si>
  <si>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</si>
  <si>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</si>
  <si>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</si>
  <si>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</si>
  <si>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</si>
  <si>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</si>
  <si>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</si>
  <si>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</si>
  <si>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</si>
  <si>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</si>
  <si>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</si>
  <si>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</si>
  <si>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</si>
  <si>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</si>
  <si>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</si>
  <si>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</si>
  <si>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</si>
  <si>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</si>
  <si>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</si>
  <si>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</si>
  <si>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</si>
  <si>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</si>
  <si>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</si>
  <si>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</si>
  <si>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</si>
  <si>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</si>
  <si>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</si>
  <si>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</si>
  <si>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</si>
  <si>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</si>
  <si>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</si>
  <si>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</si>
  <si>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</si>
  <si>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</si>
  <si>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</si>
  <si>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</si>
  <si>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</si>
  <si>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</si>
  <si>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</si>
  <si>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</si>
  <si>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</si>
  <si>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</si>
  <si>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</si>
  <si>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</si>
  <si>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</si>
  <si>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</si>
  <si>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</si>
  <si>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</si>
  <si>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</si>
  <si>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</si>
  <si>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</si>
  <si>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</si>
  <si>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</si>
  <si>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</si>
  <si>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</si>
  <si>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</si>
  <si>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</si>
  <si>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</si>
  <si>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</si>
  <si>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</si>
  <si>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</si>
  <si>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</si>
  <si>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</si>
  <si>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</si>
  <si>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</si>
  <si>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</si>
  <si>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</si>
  <si>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</si>
  <si>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</si>
  <si>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</si>
  <si>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</si>
  <si>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</si>
  <si>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</si>
  <si>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</si>
  <si>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</si>
  <si>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</si>
  <si>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</si>
  <si>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</si>
  <si>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</si>
  <si>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</si>
  <si>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</si>
  <si>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</si>
  <si>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</si>
  <si>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</si>
  <si>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</si>
  <si>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</si>
  <si>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</si>
  <si>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</si>
  <si>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</si>
  <si>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</si>
  <si>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</si>
  <si>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</si>
  <si>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</si>
  <si>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</si>
  <si>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</si>
  <si>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</si>
  <si>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</si>
  <si>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</si>
  <si>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</si>
  <si>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</si>
  <si>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</si>
  <si>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</si>
  <si>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</si>
  <si>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</si>
  <si>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</si>
  <si>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</si>
  <si>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</si>
  <si>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</si>
  <si>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</si>
  <si>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</si>
  <si>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</si>
  <si>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</si>
  <si>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</si>
  <si>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</si>
  <si>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</si>
  <si>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</si>
  <si>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</si>
  <si>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</si>
  <si>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</si>
  <si>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</si>
  <si>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</si>
  <si>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</si>
  <si>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</si>
  <si>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</si>
  <si>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</si>
  <si>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</si>
  <si>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</si>
  <si>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</si>
  <si>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</si>
  <si>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</si>
  <si>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</si>
  <si>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</si>
  <si>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</si>
  <si>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</si>
  <si>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</si>
  <si>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</si>
  <si>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</si>
  <si>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</si>
  <si>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</si>
  <si>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</si>
  <si>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</si>
  <si>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</si>
  <si>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</si>
  <si>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</si>
  <si>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</si>
  <si>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</si>
  <si>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</si>
  <si>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</si>
  <si>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</si>
  <si>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</si>
  <si>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</si>
  <si>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</si>
  <si>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</si>
  <si>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</si>
  <si>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</si>
  <si>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</si>
  <si>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</si>
  <si>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</si>
  <si>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</si>
  <si>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</si>
  <si>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</si>
  <si>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</si>
  <si>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</si>
  <si>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</si>
  <si>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</si>
  <si>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</si>
  <si>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</si>
  <si>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</si>
  <si>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</si>
  <si>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</si>
  <si>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</si>
  <si>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</si>
  <si>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</si>
  <si>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</si>
  <si>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</si>
  <si>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</si>
  <si>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</si>
  <si>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</si>
  <si>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</si>
  <si>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</si>
  <si>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</si>
  <si>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</si>
  <si>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</si>
  <si>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</si>
  <si>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</si>
  <si>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</si>
  <si>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</si>
  <si>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</si>
  <si>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</si>
  <si>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</si>
  <si>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</si>
  <si>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</si>
  <si>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</si>
  <si>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</si>
  <si>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</si>
  <si>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</si>
  <si>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</si>
  <si>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</si>
  <si>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</si>
  <si>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</si>
  <si>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</si>
  <si>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</si>
  <si>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</si>
  <si>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</si>
  <si>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</si>
  <si>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</si>
  <si>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</si>
  <si>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</si>
  <si>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</si>
  <si>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</si>
  <si>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</si>
  <si>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</si>
  <si>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</si>
  <si>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</si>
  <si>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</si>
  <si>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</si>
  <si>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</si>
  <si>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</si>
  <si>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</si>
  <si>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</si>
  <si>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</si>
  <si>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</si>
  <si>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</si>
  <si>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</si>
  <si>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</si>
  <si>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</si>
  <si>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</si>
  <si>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</si>
  <si>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</si>
  <si>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</si>
  <si>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</si>
  <si>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</si>
  <si>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</si>
  <si>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</si>
  <si>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</si>
  <si>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</si>
  <si>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</si>
  <si>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</si>
  <si>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</si>
  <si>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</si>
  <si>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</si>
  <si>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</si>
  <si>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</si>
  <si>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</si>
  <si>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</si>
  <si>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</si>
  <si>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</si>
  <si>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</si>
  <si>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</si>
  <si>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</si>
  <si>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</si>
  <si>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</si>
  <si>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</si>
  <si>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</si>
  <si>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</si>
  <si>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</si>
  <si>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</si>
  <si>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</si>
  <si>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</si>
  <si>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</si>
  <si>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</si>
  <si>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</si>
  <si>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</si>
  <si>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</si>
  <si>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</si>
  <si>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</si>
  <si>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</si>
  <si>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</si>
  <si>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</si>
  <si>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</si>
  <si>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</si>
  <si>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</si>
  <si>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</si>
  <si>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</si>
  <si>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</si>
  <si>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</si>
  <si>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</si>
  <si>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</si>
  <si>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</si>
  <si>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</si>
  <si>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</si>
  <si>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</si>
  <si>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</si>
  <si>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</si>
  <si>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</si>
  <si>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</si>
  <si>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</si>
  <si>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</si>
  <si>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</si>
  <si>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</si>
  <si>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</si>
  <si>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</si>
  <si>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</si>
  <si>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</si>
  <si>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</si>
  <si>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</si>
  <si>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</si>
  <si>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</si>
  <si>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</si>
  <si>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</si>
  <si>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</si>
  <si>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</si>
  <si>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</si>
  <si>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</si>
  <si>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</si>
  <si>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</si>
  <si>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</si>
  <si>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</si>
  <si>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</si>
  <si>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</si>
  <si>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</si>
  <si>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</si>
  <si>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</si>
  <si>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</si>
  <si>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</si>
  <si>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</si>
  <si>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</si>
  <si>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</si>
  <si>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</si>
  <si>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</si>
  <si>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</si>
  <si>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</si>
  <si>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</si>
  <si>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</si>
  <si>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</si>
  <si>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</si>
  <si>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</si>
  <si>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</si>
  <si>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</si>
  <si>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</si>
  <si>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</si>
  <si>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</si>
  <si>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</si>
  <si>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</si>
  <si>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</si>
  <si>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</si>
  <si>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</si>
  <si>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</si>
  <si>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</si>
  <si>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</si>
  <si>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</si>
  <si>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</si>
  <si>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</si>
  <si>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</si>
  <si>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</si>
  <si>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</si>
  <si>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</si>
  <si>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</si>
  <si>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</si>
  <si>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</si>
  <si>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</si>
  <si>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</si>
  <si>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</si>
  <si>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</si>
  <si>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</si>
  <si>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</si>
  <si>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</si>
  <si>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</si>
  <si>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</si>
  <si>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</si>
  <si>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</si>
  <si>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</si>
  <si>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</si>
  <si>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</si>
  <si>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</si>
  <si>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</si>
  <si>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</si>
  <si>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</si>
  <si>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</si>
  <si>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</si>
  <si>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</si>
  <si>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</si>
  <si>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</si>
  <si>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</si>
  <si>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</si>
  <si>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</si>
  <si>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</si>
  <si>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</si>
  <si>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</si>
  <si>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</si>
  <si>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</si>
  <si>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</si>
  <si>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</si>
  <si>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</si>
  <si>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</si>
  <si>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</si>
  <si>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</si>
  <si>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</si>
  <si>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</si>
  <si>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</si>
  <si>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</si>
  <si>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</si>
  <si>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</si>
  <si>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</si>
  <si>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</si>
  <si>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</si>
  <si>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</si>
  <si>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</si>
  <si>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</si>
  <si>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</si>
  <si>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</si>
  <si>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</si>
  <si>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</si>
  <si>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</si>
  <si>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</si>
  <si>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</si>
  <si>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</si>
  <si>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</si>
  <si>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</si>
  <si>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</si>
  <si>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</si>
  <si>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</si>
  <si>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</si>
  <si>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</si>
  <si>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</si>
  <si>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</si>
  <si>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</si>
  <si>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</si>
  <si>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</si>
  <si>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</si>
  <si>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</si>
  <si>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</si>
  <si>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</si>
  <si>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</si>
  <si>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</si>
  <si>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</si>
  <si>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</si>
  <si>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</si>
  <si>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</si>
  <si>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</si>
  <si>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</si>
  <si>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</si>
  <si>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</si>
  <si>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</si>
  <si>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</si>
  <si>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</si>
  <si>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</si>
  <si>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</si>
  <si>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</si>
  <si>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</si>
  <si>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</si>
  <si>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</si>
  <si>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</si>
  <si>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</si>
  <si>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</si>
  <si>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</si>
  <si>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</si>
  <si>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</si>
  <si>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</si>
  <si>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</si>
  <si>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</si>
  <si>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</si>
  <si>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</si>
  <si>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</si>
  <si>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</si>
  <si>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</si>
  <si>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</si>
  <si>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</si>
  <si>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</si>
  <si>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</si>
  <si>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</si>
  <si>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</si>
  <si>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</si>
  <si>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</si>
  <si>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</si>
  <si>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</si>
  <si>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</si>
  <si>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</si>
  <si>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</si>
  <si>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</si>
  <si>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</si>
  <si>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</si>
  <si>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</si>
  <si>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</si>
  <si>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</si>
  <si>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</si>
  <si>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</si>
  <si>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</si>
  <si>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</si>
  <si>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</si>
  <si>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</si>
  <si>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</si>
  <si>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</si>
  <si>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</si>
  <si>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</si>
  <si>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</si>
  <si>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</si>
  <si>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</si>
  <si>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</si>
  <si>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</si>
  <si>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</si>
  <si>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</si>
  <si>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</si>
  <si>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</si>
  <si>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</si>
  <si>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</si>
  <si>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</si>
  <si>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</si>
  <si>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</si>
  <si>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</si>
  <si>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</si>
  <si>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</si>
  <si>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</si>
  <si>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</si>
  <si>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</si>
  <si>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</si>
  <si>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</si>
  <si>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</si>
  <si>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</si>
  <si>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</si>
  <si>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</si>
  <si>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</si>
  <si>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</si>
  <si>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</si>
  <si>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</si>
  <si>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</si>
  <si>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</si>
  <si>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</si>
  <si>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</si>
  <si>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</si>
  <si>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</si>
  <si>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</si>
  <si>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</si>
  <si>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</si>
  <si>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</si>
  <si>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</si>
  <si>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</si>
  <si>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</si>
  <si>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</si>
  <si>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</si>
  <si>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</si>
  <si>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</si>
  <si>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</si>
  <si>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</si>
  <si>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</si>
  <si>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</si>
  <si>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</si>
  <si>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</si>
  <si>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</si>
  <si>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</si>
  <si>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</si>
  <si>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</si>
  <si>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</si>
  <si>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</si>
  <si>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</si>
  <si>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</si>
  <si>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</si>
  <si>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</si>
  <si>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</si>
  <si>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</si>
  <si>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</si>
  <si>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</si>
  <si>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</si>
  <si>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</si>
  <si>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</si>
  <si>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</si>
  <si>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</si>
  <si>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</si>
  <si>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</si>
  <si>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</si>
  <si>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</si>
  <si>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</si>
  <si>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</si>
  <si>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</si>
  <si>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</si>
  <si>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</si>
  <si>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</si>
  <si>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</si>
  <si>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</si>
  <si>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</si>
  <si>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</si>
  <si>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</si>
  <si>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</si>
  <si>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</si>
  <si>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</si>
  <si>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</si>
  <si>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</si>
  <si>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</si>
  <si>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</si>
  <si>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</si>
  <si>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</si>
  <si>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</si>
  <si>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</si>
  <si>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</si>
  <si>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</si>
  <si>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</si>
  <si>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</si>
  <si>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</si>
  <si>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</si>
  <si>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</si>
  <si>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</si>
  <si>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</si>
  <si>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</si>
  <si>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</si>
  <si>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</si>
  <si>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</si>
  <si>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</si>
  <si>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</si>
  <si>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</si>
  <si>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</si>
  <si>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</si>
  <si>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</si>
  <si>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</si>
  <si>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</si>
  <si>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</si>
  <si>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</si>
  <si>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</si>
  <si>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</si>
  <si>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</si>
  <si>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</si>
  <si>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</si>
  <si>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</si>
  <si>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</si>
  <si>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</si>
  <si>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</si>
  <si>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</si>
  <si>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</si>
  <si>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</si>
  <si>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</si>
  <si>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</si>
  <si>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</si>
  <si>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</si>
  <si>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</si>
  <si>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</si>
  <si>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</si>
  <si>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</si>
  <si>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</si>
  <si>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</si>
  <si>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</si>
  <si>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</si>
  <si>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</si>
  <si>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</si>
  <si>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</si>
  <si>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</si>
  <si>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</si>
  <si>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</si>
  <si>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</si>
  <si>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</si>
  <si>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</si>
  <si>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</si>
  <si>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</si>
  <si>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</si>
  <si>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</si>
  <si>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</si>
  <si>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</si>
  <si>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</si>
  <si>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</si>
  <si>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</si>
  <si>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</si>
  <si>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</si>
  <si>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</si>
  <si>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</si>
  <si>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</si>
  <si>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</si>
  <si>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</si>
  <si>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</si>
  <si>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</si>
  <si>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</si>
  <si>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</si>
  <si>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</si>
  <si>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</si>
  <si>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</si>
  <si>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</si>
  <si>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</si>
  <si>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</si>
  <si>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</si>
  <si>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</si>
  <si>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</si>
  <si>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</si>
  <si>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</si>
  <si>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</si>
  <si>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</si>
  <si>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</si>
  <si>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</si>
  <si>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</si>
  <si>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</si>
  <si>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</si>
  <si>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</si>
  <si>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</si>
  <si>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</si>
  <si>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</si>
  <si>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</si>
  <si>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</si>
  <si>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</si>
  <si>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</si>
  <si>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</si>
  <si>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</si>
  <si>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</si>
  <si>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</si>
  <si>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</si>
  <si>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</si>
  <si>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</si>
  <si>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</si>
  <si>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</si>
  <si>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</si>
  <si>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</si>
  <si>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</si>
  <si>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</si>
  <si>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</si>
  <si>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</si>
  <si>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</si>
  <si>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</si>
  <si>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</si>
  <si>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</si>
  <si>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</si>
  <si>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</si>
  <si>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</si>
  <si>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</si>
  <si>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</si>
  <si>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</si>
  <si>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</si>
  <si>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</si>
  <si>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</si>
  <si>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</si>
  <si>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</si>
  <si>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</si>
  <si>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</si>
  <si>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</si>
  <si>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</si>
  <si>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</si>
  <si>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</si>
  <si>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</si>
  <si>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</si>
  <si>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</si>
  <si>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</si>
  <si>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</si>
  <si>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</si>
  <si>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</si>
  <si>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</si>
  <si>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</si>
  <si>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</si>
  <si>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</si>
  <si>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</si>
  <si>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</si>
  <si>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</si>
  <si>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</si>
  <si>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</si>
  <si>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</si>
  <si>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</si>
  <si>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</si>
  <si>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</si>
  <si>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</si>
  <si>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</si>
  <si>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</si>
  <si>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</si>
  <si>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</si>
  <si>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</si>
  <si>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</si>
  <si>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</si>
  <si>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</si>
  <si>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</si>
  <si>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</si>
  <si>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</si>
  <si>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</si>
  <si>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</si>
  <si>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</si>
  <si>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</si>
  <si>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</si>
  <si>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</si>
  <si>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</si>
  <si>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</si>
  <si>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</si>
  <si>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</si>
  <si>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</si>
  <si>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</si>
  <si>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</si>
  <si>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</si>
  <si>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</si>
  <si>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</si>
  <si>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</si>
  <si>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</si>
  <si>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</si>
  <si>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</si>
  <si>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</si>
  <si>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</si>
  <si>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</si>
  <si>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</si>
  <si>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</si>
  <si>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</si>
  <si>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</si>
  <si>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</si>
  <si>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</si>
  <si>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</si>
  <si>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</si>
  <si>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</si>
  <si>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</si>
  <si>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</si>
  <si>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</si>
  <si>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</si>
  <si>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</si>
  <si>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</si>
  <si>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</si>
  <si>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</si>
  <si>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</si>
  <si>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</si>
  <si>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</si>
  <si>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</si>
  <si>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</si>
  <si>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</si>
  <si>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</si>
  <si>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</si>
  <si>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</si>
  <si>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</si>
  <si>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</si>
  <si>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</si>
  <si>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</si>
  <si>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</si>
  <si>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</si>
  <si>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</si>
  <si>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</si>
  <si>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</si>
  <si>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</si>
  <si>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</si>
  <si>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</si>
  <si>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</si>
  <si>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</si>
  <si>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</si>
  <si>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</si>
  <si>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</si>
  <si>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</si>
  <si>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</si>
  <si>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</si>
  <si>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</si>
  <si>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</si>
  <si>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</si>
  <si>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</si>
  <si>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</si>
  <si>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</si>
  <si>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</si>
  <si>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</si>
  <si>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</si>
  <si>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</si>
  <si>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</si>
  <si>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</si>
  <si>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</si>
  <si>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</si>
  <si>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</si>
  <si>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</si>
  <si>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</si>
  <si>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</si>
  <si>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</si>
  <si>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</si>
  <si>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</si>
  <si>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</si>
  <si>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</si>
  <si>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</si>
  <si>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</si>
  <si>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</si>
  <si>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</si>
  <si>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</si>
  <si>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</si>
  <si>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</si>
  <si>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</si>
  <si>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</si>
  <si>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</si>
  <si>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</si>
  <si>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</si>
  <si>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</si>
  <si>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</si>
  <si>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</si>
  <si>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</si>
  <si>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</si>
  <si>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</si>
  <si>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</si>
  <si>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</si>
  <si>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</si>
  <si>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</si>
  <si>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</si>
  <si>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</si>
  <si>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</si>
  <si>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</si>
  <si>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</si>
  <si>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</si>
  <si>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</si>
  <si>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</si>
  <si>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</si>
  <si>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</si>
  <si>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</si>
  <si>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</si>
  <si>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</si>
  <si>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</si>
  <si>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</si>
  <si>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</si>
  <si>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</si>
  <si>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</si>
  <si>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</si>
  <si>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</si>
  <si>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</si>
  <si>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</si>
  <si>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</si>
  <si>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</si>
  <si>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</si>
  <si>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</si>
  <si>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</si>
  <si>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</si>
  <si>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</si>
  <si>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</si>
  <si>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</si>
  <si>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</si>
  <si>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</si>
  <si>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</si>
  <si>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</si>
  <si>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</si>
  <si>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</si>
  <si>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</si>
  <si>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</si>
  <si>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</si>
  <si>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</si>
  <si>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</si>
  <si>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</si>
  <si>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</si>
  <si>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</si>
  <si>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</si>
  <si>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</si>
  <si>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</si>
  <si>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</si>
  <si>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</si>
  <si>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</si>
  <si>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</si>
  <si>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</si>
  <si>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</si>
  <si>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</si>
  <si>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</si>
  <si>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</si>
  <si>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</si>
  <si>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</si>
  <si>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</si>
  <si>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</si>
  <si>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</si>
  <si>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</si>
  <si>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</si>
  <si>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</si>
  <si>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</si>
  <si>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</si>
  <si>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</si>
  <si>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</si>
  <si>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</si>
  <si>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</si>
  <si>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</si>
  <si>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</si>
  <si>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</si>
  <si>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</si>
  <si>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</si>
  <si>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</si>
  <si>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</si>
  <si>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</si>
  <si>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</si>
  <si>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</si>
  <si>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</si>
  <si>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</si>
  <si>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</si>
  <si>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</si>
  <si>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</si>
  <si>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</si>
  <si>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</si>
  <si>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</si>
  <si>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</si>
  <si>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</si>
  <si>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</si>
  <si>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</si>
  <si>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</si>
  <si>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</si>
  <si>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</si>
  <si>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</si>
  <si>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</si>
  <si>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</si>
  <si>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</si>
  <si>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</si>
  <si>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</si>
  <si>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</si>
  <si>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</si>
  <si>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</si>
  <si>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</si>
  <si>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</si>
  <si>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</si>
  <si>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</si>
  <si>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</si>
  <si>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</si>
  <si>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</si>
  <si>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</si>
  <si>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</si>
  <si>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</si>
  <si>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</si>
  <si>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</si>
  <si>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</si>
  <si>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</si>
  <si>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</si>
  <si>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</si>
  <si>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</si>
  <si>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</si>
  <si>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</si>
  <si>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</si>
  <si>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</si>
  <si>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</si>
  <si>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</si>
  <si>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</si>
  <si>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</si>
  <si>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</si>
  <si>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</si>
  <si>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</si>
  <si>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</si>
  <si>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</si>
  <si>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</si>
  <si>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</si>
  <si>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</si>
  <si>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</si>
  <si>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</si>
  <si>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</si>
  <si>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</si>
  <si>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</si>
  <si>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</si>
  <si>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</si>
  <si>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</si>
  <si>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</si>
  <si>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</si>
  <si>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</si>
  <si>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</si>
  <si>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</si>
  <si>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</si>
  <si>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</si>
  <si>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</si>
  <si>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</si>
  <si>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</si>
  <si>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</si>
  <si>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</si>
  <si>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</si>
  <si>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</si>
  <si>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</si>
  <si>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</si>
  <si>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</si>
  <si>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</si>
  <si>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</si>
  <si>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</si>
  <si>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</si>
  <si>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</si>
  <si>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</si>
  <si>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</si>
  <si>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</si>
  <si>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</si>
  <si>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</si>
  <si>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</si>
  <si>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</si>
  <si>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</si>
  <si>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</si>
  <si>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</si>
  <si>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</si>
  <si>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</si>
  <si>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</si>
  <si>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</si>
  <si>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</si>
  <si>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</si>
  <si>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</si>
  <si>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</si>
  <si>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</si>
  <si>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</si>
  <si>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</si>
  <si>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</si>
  <si>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</si>
  <si>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</si>
  <si>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</si>
  <si>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</si>
  <si>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</si>
  <si>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</si>
  <si>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</si>
  <si>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</si>
  <si>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</si>
  <si>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</si>
  <si>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</si>
  <si>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</si>
  <si>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</si>
  <si>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</si>
  <si>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</si>
  <si>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</si>
  <si>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</si>
  <si>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</si>
  <si>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</si>
  <si>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</si>
  <si>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</si>
  <si>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</si>
  <si>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</si>
  <si>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</si>
  <si>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</si>
  <si>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</si>
  <si>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</si>
  <si>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</si>
  <si>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</si>
  <si>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</si>
  <si>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</si>
  <si>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</si>
  <si>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</si>
  <si>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</si>
  <si>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</si>
  <si>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</si>
  <si>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</si>
  <si>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</si>
  <si>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</si>
  <si>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</si>
  <si>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</si>
  <si>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</si>
  <si>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</si>
  <si>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</si>
  <si>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</si>
  <si>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</si>
  <si>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</si>
  <si>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</si>
  <si>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</si>
  <si>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</si>
  <si>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</si>
  <si>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</si>
  <si>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</si>
  <si>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</si>
  <si>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</si>
  <si>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</si>
  <si>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</si>
  <si>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</si>
  <si>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</si>
  <si>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</si>
  <si>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</si>
  <si>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</si>
  <si>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</si>
  <si>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</si>
  <si>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</si>
  <si>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</si>
  <si>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</si>
  <si>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</si>
  <si>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</si>
  <si>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</si>
  <si>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</si>
  <si>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</si>
  <si>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</si>
  <si>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</si>
  <si>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</si>
  <si>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</si>
  <si>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</si>
  <si>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</si>
  <si>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</si>
  <si>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</si>
  <si>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</si>
  <si>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</si>
  <si>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</si>
  <si>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</si>
  <si>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</si>
  <si>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</si>
  <si>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</si>
  <si>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</si>
  <si>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</si>
  <si>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</si>
  <si>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</si>
  <si>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</si>
  <si>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</si>
  <si>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</si>
  <si>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</si>
  <si>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</si>
  <si>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</si>
  <si>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</si>
  <si>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</si>
  <si>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</si>
  <si>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</si>
  <si>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</si>
  <si>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</si>
  <si>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</si>
  <si>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</si>
  <si>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</si>
  <si>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</si>
  <si>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</si>
  <si>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</si>
  <si>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</si>
  <si>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</si>
  <si>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</si>
  <si>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</si>
  <si>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</si>
  <si>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</si>
  <si>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</si>
  <si>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</si>
  <si>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</si>
  <si>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</si>
  <si>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</si>
  <si>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</si>
  <si>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</si>
  <si>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</si>
  <si>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</si>
  <si>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</si>
  <si>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</si>
  <si>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</si>
  <si>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</si>
  <si>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</si>
  <si>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</si>
  <si>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</si>
  <si>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</si>
  <si>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</si>
  <si>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</si>
  <si>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</si>
  <si>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</si>
  <si>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</si>
  <si>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</si>
  <si>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</si>
  <si>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</si>
  <si>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</si>
  <si>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</si>
  <si>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</si>
  <si>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</si>
  <si>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</si>
  <si>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</si>
  <si>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</si>
  <si>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</si>
  <si>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</si>
  <si>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</si>
  <si>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</si>
  <si>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</si>
  <si>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</si>
  <si>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</si>
  <si>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</si>
  <si>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</si>
  <si>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</si>
  <si>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</si>
  <si>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</si>
  <si>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</si>
  <si>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</si>
  <si>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</si>
  <si>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</si>
  <si>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</si>
  <si>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</si>
  <si>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</si>
  <si>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</si>
  <si>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</si>
  <si>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</si>
  <si>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</si>
  <si>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</si>
  <si>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</si>
  <si>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</si>
  <si>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</si>
  <si>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</si>
  <si>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</si>
  <si>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</si>
  <si>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</si>
  <si>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</si>
  <si>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</si>
  <si>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</si>
  <si>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</si>
  <si>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</si>
  <si>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</si>
  <si>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</si>
  <si>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</si>
  <si>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</si>
  <si>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</si>
  <si>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</si>
  <si>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</si>
  <si>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</si>
  <si>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</si>
  <si>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</si>
  <si>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</si>
  <si>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</si>
  <si>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</si>
  <si>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</si>
  <si>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</si>
  <si>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</si>
  <si>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</si>
  <si>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</si>
  <si>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</si>
  <si>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</si>
  <si>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</si>
  <si>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</si>
  <si>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</si>
  <si>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</si>
  <si>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</si>
  <si>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</si>
  <si>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</si>
  <si>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</si>
  <si>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</si>
  <si>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</si>
  <si>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</si>
  <si>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</si>
  <si>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</si>
  <si>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</si>
  <si>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</si>
  <si>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</si>
  <si>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</si>
  <si>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</si>
  <si>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</si>
  <si>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</si>
  <si>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</si>
  <si>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</si>
  <si>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</si>
  <si>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</si>
  <si>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</si>
  <si>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</si>
  <si>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</si>
  <si>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</si>
  <si>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</si>
  <si>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</si>
  <si>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</si>
  <si>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</si>
  <si>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</si>
  <si>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</si>
  <si>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</si>
  <si>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</si>
  <si>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</si>
  <si>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</si>
  <si>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</si>
  <si>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</si>
  <si>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</si>
  <si>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</si>
  <si>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</si>
  <si>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</si>
  <si>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</si>
  <si>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</si>
  <si>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</si>
  <si>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</si>
  <si>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</si>
  <si>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</si>
  <si>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</si>
  <si>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</si>
  <si>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</si>
  <si>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</si>
  <si>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</si>
  <si>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</si>
  <si>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</si>
  <si>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</si>
  <si>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</si>
  <si>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</si>
  <si>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</si>
  <si>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</si>
  <si>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</si>
  <si>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</si>
  <si>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</si>
  <si>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</si>
  <si>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</si>
  <si>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</si>
  <si>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</si>
  <si>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</si>
  <si>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</si>
  <si>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</si>
  <si>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</si>
  <si>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</si>
  <si>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</si>
  <si>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</si>
  <si>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</si>
  <si>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</si>
  <si>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</si>
  <si>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</si>
  <si>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</si>
  <si>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</si>
  <si>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</si>
  <si>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</si>
  <si>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</si>
  <si>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6111</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</si>
  <si>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</si>
  <si>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</si>
  <si>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</si>
  <si>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</si>
  <si>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</si>
  <si>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</si>
  <si>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</si>
  <si>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</si>
  <si>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</si>
  <si>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</si>
  <si>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</si>
  <si>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</si>
  <si>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</si>
  <si>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</si>
  <si>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</si>
  <si>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</si>
  <si>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</si>
  <si>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</si>
  <si>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</si>
  <si>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</si>
  <si>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</si>
  <si>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</si>
  <si>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</si>
  <si>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</si>
  <si>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</si>
  <si>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</si>
  <si>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</si>
  <si>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</si>
  <si>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</si>
  <si>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</si>
  <si>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</si>
  <si>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</si>
  <si>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</si>
  <si>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</si>
  <si>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</si>
  <si>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</si>
  <si>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</si>
  <si>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</si>
  <si>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</si>
  <si>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</si>
  <si>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</si>
  <si>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</si>
  <si>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</si>
  <si>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</si>
  <si>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</si>
  <si>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</si>
  <si>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</si>
  <si>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</si>
  <si>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</si>
  <si>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</si>
  <si>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</si>
  <si>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</si>
  <si>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</si>
  <si>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</si>
  <si>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</si>
  <si>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</si>
  <si>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</si>
  <si>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</si>
  <si>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</si>
  <si>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</si>
  <si>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</si>
  <si>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</si>
  <si>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</si>
  <si>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</si>
  <si>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</si>
  <si>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</si>
  <si>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</si>
  <si>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</si>
  <si>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</si>
  <si>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</si>
  <si>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</si>
  <si>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</si>
  <si>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</si>
  <si>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</si>
  <si>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</si>
  <si>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</si>
  <si>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</si>
  <si>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</si>
  <si>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</si>
  <si>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</si>
  <si>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</si>
  <si>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</si>
  <si>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</si>
  <si>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</si>
  <si>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</si>
  <si>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</si>
  <si>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</si>
  <si>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</si>
  <si>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</si>
  <si>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</si>
  <si>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</si>
  <si>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</si>
  <si>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</si>
  <si>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</si>
  <si>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</si>
  <si>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</si>
  <si>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</si>
  <si>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</si>
  <si>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</si>
  <si>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</si>
  <si>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</si>
  <si>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</si>
  <si>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</si>
  <si>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</si>
  <si>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</si>
  <si>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</si>
  <si>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</si>
  <si>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</si>
  <si>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</si>
  <si>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</si>
  <si>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</si>
  <si>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</si>
  <si>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</si>
  <si>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</si>
  <si>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</si>
  <si>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</si>
  <si>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</si>
  <si>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</si>
  <si>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</si>
  <si>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</si>
  <si>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</si>
  <si>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</si>
  <si>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</si>
  <si>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</si>
  <si>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</si>
  <si>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</si>
  <si>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</si>
  <si>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</si>
  <si>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</si>
  <si>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</si>
  <si>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</si>
  <si>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</si>
  <si>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</si>
  <si>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</si>
  <si>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</si>
  <si>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</si>
  <si>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</si>
  <si>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</si>
  <si>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</si>
  <si>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</si>
  <si>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</si>
  <si>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</si>
  <si>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</si>
  <si>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</si>
  <si>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</si>
  <si>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</si>
  <si>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</si>
  <si>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</si>
  <si>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</si>
  <si>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</si>
  <si>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</si>
  <si>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</si>
  <si>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</si>
  <si>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</si>
  <si>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</si>
  <si>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</si>
  <si>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</si>
  <si>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</si>
  <si>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</si>
  <si>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</si>
  <si>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</si>
  <si>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</si>
  <si>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</si>
  <si>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</si>
  <si>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</si>
  <si>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</si>
  <si>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</si>
  <si>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</si>
  <si>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</si>
  <si>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</si>
  <si>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</si>
  <si>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</si>
  <si>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</si>
  <si>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</si>
  <si>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</si>
  <si>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</si>
  <si>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</si>
  <si>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</si>
  <si>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</si>
  <si>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</si>
  <si>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</si>
  <si>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</si>
  <si>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</si>
  <si>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</si>
  <si>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</si>
  <si>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</si>
  <si>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</si>
  <si>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</si>
  <si>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</si>
  <si>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</si>
  <si>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</si>
  <si>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</si>
  <si>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</si>
  <si>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</si>
  <si>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</si>
  <si>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</si>
  <si>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</si>
  <si>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</si>
  <si>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</si>
  <si>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</si>
  <si>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</si>
  <si>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</si>
  <si>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</si>
  <si>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</si>
  <si>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</si>
  <si>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</si>
  <si>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</si>
  <si>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</si>
  <si>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</si>
  <si>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</si>
  <si>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</si>
  <si>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</si>
  <si>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</si>
  <si>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</si>
  <si>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</si>
  <si>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</si>
  <si>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</si>
  <si>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</si>
  <si>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</si>
  <si>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</si>
  <si>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</si>
  <si>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</si>
  <si>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</si>
  <si>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</si>
  <si>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</si>
  <si>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</si>
  <si>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</si>
  <si>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</si>
  <si>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</si>
  <si>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</si>
  <si>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</si>
  <si>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</si>
  <si>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</si>
  <si>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</si>
  <si>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</si>
  <si>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</si>
  <si>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</si>
  <si>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</si>
  <si>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</si>
  <si>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</si>
  <si>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</si>
  <si>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</si>
  <si>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</si>
  <si>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</si>
  <si>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</si>
  <si>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</si>
  <si>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</si>
  <si>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</si>
  <si>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</si>
  <si>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</si>
  <si>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</si>
  <si>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</si>
  <si>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</si>
  <si>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</si>
  <si>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</si>
  <si>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</si>
  <si>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</si>
  <si>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</si>
  <si>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</si>
  <si>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</si>
  <si>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</si>
  <si>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</si>
  <si>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</si>
  <si>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</si>
  <si>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</si>
  <si>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</si>
  <si>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</si>
  <si>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</si>
  <si>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</si>
  <si>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</si>
  <si>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</si>
  <si>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</si>
  <si>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</si>
  <si>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</si>
  <si>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</si>
  <si>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</si>
  <si>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</si>
  <si>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</si>
  <si>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</si>
  <si>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</si>
  <si>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</si>
  <si>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</si>
  <si>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</si>
  <si>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</si>
  <si>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</si>
  <si>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</si>
  <si>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</si>
  <si>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</si>
  <si>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</si>
  <si>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</si>
  <si>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</si>
  <si>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</si>
  <si>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</si>
  <si>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</si>
  <si>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</si>
  <si>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</si>
  <si>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</si>
  <si>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</si>
  <si>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</si>
  <si>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</si>
  <si>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</si>
  <si>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</si>
  <si>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</si>
  <si>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</si>
  <si>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</si>
  <si>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</si>
  <si>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</si>
  <si>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</si>
  <si>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</si>
  <si>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</si>
  <si>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</si>
  <si>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</si>
  <si>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</si>
  <si>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</si>
  <si>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</si>
  <si>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</si>
  <si>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</si>
  <si>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</si>
  <si>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</si>
  <si>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</si>
  <si>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</si>
  <si>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</si>
  <si>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</si>
  <si>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</si>
  <si>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</si>
  <si>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</si>
  <si>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</si>
  <si>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</si>
  <si>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</si>
  <si>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</si>
  <si>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</si>
  <si>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</si>
  <si>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</si>
  <si>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</si>
  <si>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</si>
  <si>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</si>
  <si>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</si>
  <si>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</si>
  <si>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</si>
  <si>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</si>
  <si>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</si>
  <si>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</si>
  <si>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</si>
  <si>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</si>
  <si>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</si>
  <si>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</si>
  <si>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</si>
  <si>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</si>
  <si>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</si>
  <si>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</si>
  <si>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</si>
  <si>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</si>
  <si>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</si>
  <si>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</si>
  <si>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</si>
  <si>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</si>
  <si>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</si>
  <si>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</si>
  <si>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</si>
  <si>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</si>
  <si>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</si>
  <si>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</si>
  <si>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</si>
  <si>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</si>
  <si>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</si>
  <si>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</si>
  <si>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</si>
  <si>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</si>
  <si>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</si>
  <si>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</si>
  <si>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</si>
  <si>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</si>
  <si>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</si>
  <si>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</si>
  <si>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</si>
  <si>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</si>
  <si>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</si>
  <si>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</si>
  <si>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</si>
  <si>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</si>
  <si>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</si>
  <si>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</si>
  <si>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</si>
  <si>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</si>
  <si>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</si>
  <si>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</si>
  <si>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</si>
  <si>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</si>
  <si>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</si>
  <si>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</si>
  <si>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</si>
  <si>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</si>
  <si>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</si>
  <si>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</si>
  <si>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</si>
  <si>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</si>
  <si>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</si>
  <si>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</si>
  <si>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</si>
  <si>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</si>
  <si>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</si>
  <si>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</si>
  <si>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</si>
  <si>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</si>
  <si>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</si>
  <si>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</si>
  <si>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</si>
  <si>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</si>
  <si>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</si>
  <si>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</si>
  <si>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</si>
  <si>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</si>
  <si>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</si>
  <si>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</si>
  <si>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</si>
  <si>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</si>
  <si>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</si>
  <si>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</si>
  <si>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</si>
  <si>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</si>
  <si>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</si>
  <si>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</si>
  <si>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</si>
  <si>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</si>
  <si>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</si>
  <si>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</si>
  <si>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</si>
  <si>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</si>
  <si>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</si>
  <si>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</si>
  <si>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</si>
  <si>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</si>
  <si>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</si>
  <si>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</si>
  <si>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</si>
  <si>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</si>
  <si>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</si>
  <si>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</si>
  <si>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</si>
  <si>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</si>
  <si>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</si>
  <si>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</si>
  <si>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</si>
  <si>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</si>
  <si>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</si>
  <si>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</si>
  <si>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</si>
  <si>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</si>
  <si>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</si>
  <si>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</si>
  <si>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</si>
  <si>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</si>
  <si>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</si>
  <si>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</si>
  <si>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</si>
  <si>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</si>
  <si>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</si>
  <si>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</si>
  <si>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</si>
  <si>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</si>
  <si>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</si>
  <si>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</si>
  <si>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</si>
  <si>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</si>
  <si>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</si>
  <si>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</si>
  <si>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</si>
  <si>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</si>
  <si>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</si>
  <si>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</si>
  <si>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</si>
  <si>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</si>
  <si>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</si>
  <si>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</si>
  <si>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</si>
  <si>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</si>
  <si>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</si>
  <si>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</si>
  <si>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</si>
  <si>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</si>
  <si>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</si>
  <si>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</si>
  <si>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</si>
  <si>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</si>
  <si>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</si>
  <si>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</si>
  <si>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</si>
  <si>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</si>
  <si>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</si>
  <si>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</si>
  <si>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</si>
  <si>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</si>
  <si>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</si>
  <si>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</si>
  <si>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</si>
  <si>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</si>
  <si>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</si>
  <si>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</si>
  <si>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</si>
  <si>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</si>
  <si>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</si>
  <si>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</si>
  <si>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</si>
  <si>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</si>
  <si>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</si>
  <si>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</si>
  <si>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</si>
  <si>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</si>
  <si>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</si>
  <si>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</si>
  <si>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</si>
  <si>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</si>
  <si>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</si>
  <si>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</si>
  <si>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</si>
  <si>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</si>
  <si>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</si>
  <si>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</si>
  <si>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</si>
  <si>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</si>
  <si>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</si>
  <si>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</si>
  <si>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</si>
  <si>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</si>
  <si>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</si>
  <si>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</si>
  <si>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</si>
  <si>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</si>
  <si>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</si>
  <si>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</si>
  <si>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</si>
  <si>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</si>
  <si>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</si>
  <si>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</si>
  <si>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</si>
  <si>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</si>
  <si>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</si>
  <si>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</si>
  <si>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</si>
  <si>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</si>
  <si>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</si>
  <si>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</si>
  <si>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</si>
  <si>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</si>
  <si>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</si>
  <si>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</si>
  <si>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</si>
  <si>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</si>
  <si>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</si>
  <si>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</si>
  <si>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</si>
  <si>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</si>
  <si>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</si>
  <si>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</si>
  <si>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</si>
  <si>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</si>
  <si>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</si>
  <si>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</si>
  <si>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</si>
  <si>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</si>
  <si>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</si>
  <si>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</si>
  <si>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</si>
  <si>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</si>
  <si>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</si>
  <si>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</si>
  <si>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</si>
  <si>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</si>
  <si>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</si>
  <si>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</si>
  <si>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</si>
  <si>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</si>
  <si>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</si>
  <si>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</si>
  <si>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</si>
  <si>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</si>
  <si>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</si>
  <si>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</si>
  <si>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</si>
  <si>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</si>
  <si>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</si>
  <si>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</si>
  <si>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</si>
  <si>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</si>
  <si>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</si>
  <si>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</si>
  <si>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</si>
  <si>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</si>
  <si>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</si>
  <si>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</si>
  <si>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</si>
  <si>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</si>
  <si>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</si>
  <si>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</si>
  <si>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</si>
  <si>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</si>
  <si>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</si>
  <si>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</si>
  <si>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</si>
  <si>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</si>
  <si>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</si>
  <si>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</si>
  <si>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</si>
  <si>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</si>
  <si>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</si>
  <si>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</si>
  <si>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</si>
  <si>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</si>
  <si>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</si>
  <si>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</si>
  <si>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</si>
  <si>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</si>
  <si>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</si>
  <si>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</si>
  <si>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</si>
  <si>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</si>
  <si>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</si>
  <si>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</si>
  <si>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</si>
  <si>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</si>
  <si>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</si>
  <si>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</si>
  <si>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</si>
  <si>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</si>
  <si>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</si>
  <si>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</si>
  <si>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</si>
  <si>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</si>
  <si>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</si>
  <si>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</si>
  <si>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</si>
  <si>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</si>
  <si>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</si>
  <si>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</si>
  <si>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</si>
  <si>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</si>
  <si>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</si>
  <si>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</si>
  <si>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</si>
  <si>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</si>
  <si>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</si>
  <si>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</si>
  <si>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</si>
  <si>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</si>
  <si>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</si>
  <si>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</si>
  <si>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</si>
  <si>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</si>
  <si>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</si>
  <si>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</si>
  <si>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</si>
  <si>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</si>
  <si>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</si>
  <si>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</si>
  <si>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</si>
  <si>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</si>
  <si>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</si>
  <si>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</si>
  <si>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</si>
  <si>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</si>
  <si>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</si>
  <si>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</si>
  <si>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</si>
  <si>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</si>
  <si>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</si>
  <si>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</si>
  <si>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</si>
  <si>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</si>
  <si>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</si>
  <si>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</si>
  <si>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</si>
  <si>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</si>
  <si>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</si>
  <si>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</si>
  <si>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</si>
  <si>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</si>
  <si>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</si>
  <si>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</si>
  <si>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</si>
  <si>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</si>
  <si>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</si>
  <si>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</si>
  <si>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</si>
  <si>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</si>
  <si>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</si>
  <si>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</si>
  <si>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</si>
  <si>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</si>
  <si>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</si>
  <si>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</si>
  <si>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</si>
  <si>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</si>
  <si>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</si>
  <si>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</si>
  <si>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</si>
  <si>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</si>
  <si>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</si>
  <si>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</si>
  <si>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</si>
  <si>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</si>
  <si>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</si>
  <si>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</si>
  <si>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</si>
  <si>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</si>
  <si>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</si>
  <si>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</si>
  <si>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</si>
  <si>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</si>
  <si>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</si>
  <si>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</si>
  <si>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</si>
  <si>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</si>
  <si>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</si>
  <si>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</si>
  <si>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</si>
  <si>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</si>
  <si>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</si>
  <si>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</si>
  <si>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</si>
  <si>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</si>
  <si>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</si>
  <si>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</si>
  <si>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</si>
  <si>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</si>
  <si>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</si>
  <si>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</si>
  <si>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</si>
  <si>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</si>
  <si>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</si>
  <si>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</si>
  <si>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</si>
  <si>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</si>
  <si>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</si>
  <si>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</si>
  <si>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</si>
  <si>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</si>
  <si>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</si>
  <si>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</si>
  <si>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</si>
  <si>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</si>
  <si>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</si>
  <si>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</si>
  <si>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</si>
  <si>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</si>
  <si>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</si>
  <si>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</si>
  <si>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</si>
  <si>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</si>
  <si>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</si>
  <si>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</si>
  <si>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</si>
  <si>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</si>
  <si>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</si>
  <si>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</si>
  <si>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</si>
  <si>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</si>
  <si>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</si>
  <si>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</si>
  <si>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</si>
  <si>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</si>
  <si>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</si>
  <si>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</si>
  <si>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</si>
  <si>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</si>
  <si>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</si>
  <si>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</si>
  <si>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</si>
  <si>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</si>
  <si>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</si>
  <si>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</si>
  <si>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</si>
  <si>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</si>
  <si>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</si>
  <si>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</si>
  <si>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</si>
  <si>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</si>
  <si>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</si>
  <si>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</si>
  <si>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</si>
  <si>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</si>
  <si>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</si>
  <si>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</si>
  <si>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</si>
  <si>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</si>
  <si>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</si>
  <si>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</si>
  <si>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</si>
  <si>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</si>
  <si>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</si>
  <si>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</si>
  <si>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</si>
  <si>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</si>
  <si>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</si>
  <si>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</si>
  <si>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</si>
  <si>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</si>
  <si>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</si>
  <si>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</si>
  <si>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</si>
  <si>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</si>
  <si>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</si>
  <si>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</si>
  <si>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</si>
  <si>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</si>
  <si>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</si>
  <si>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</si>
  <si>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</si>
  <si>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</si>
  <si>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</si>
  <si>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</si>
  <si>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</si>
  <si>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</si>
  <si>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</si>
  <si>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</si>
  <si>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</si>
  <si>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</si>
  <si>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</si>
  <si>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</si>
  <si>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</si>
  <si>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</si>
  <si>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</si>
  <si>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</si>
  <si>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</si>
  <si>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</si>
  <si>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</si>
  <si>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</si>
  <si>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</si>
  <si>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</si>
  <si>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</si>
  <si>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</si>
  <si>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</si>
  <si>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</si>
  <si>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</si>
  <si>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</si>
  <si>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</si>
  <si>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</si>
  <si>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</si>
  <si>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</si>
  <si>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</si>
  <si>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</si>
  <si>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</si>
  <si>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</si>
  <si>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</si>
  <si>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</si>
  <si>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</si>
  <si>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</si>
  <si>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</si>
  <si>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</si>
  <si>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</si>
  <si>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</si>
  <si>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</si>
  <si>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</si>
  <si>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</si>
  <si>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</si>
  <si>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</si>
  <si>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</si>
  <si>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</si>
  <si>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</si>
  <si>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</si>
  <si>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</si>
  <si>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</si>
  <si>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</si>
  <si>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</si>
  <si>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</si>
  <si>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</si>
  <si>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</si>
  <si>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</si>
  <si>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</si>
  <si>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</si>
  <si>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</si>
  <si>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</si>
  <si>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</si>
  <si>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</si>
  <si>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</si>
  <si>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</si>
  <si>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</si>
  <si>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</si>
  <si>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</si>
  <si>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</si>
  <si>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</si>
  <si>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</si>
  <si>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</si>
  <si>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</si>
  <si>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</si>
  <si>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</si>
  <si>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</si>
  <si>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</si>
  <si>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</si>
  <si>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</si>
  <si>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</si>
  <si>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</si>
  <si>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</si>
  <si>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</si>
  <si>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</si>
  <si>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</si>
  <si>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</si>
  <si>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</si>
  <si>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</si>
  <si>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</si>
  <si>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</si>
  <si>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</si>
  <si>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</si>
  <si>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</si>
  <si>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</si>
  <si>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</si>
  <si>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</si>
  <si>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</si>
  <si>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</si>
  <si>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</si>
  <si>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</si>
  <si>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</si>
  <si>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</si>
  <si>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</si>
  <si>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</si>
  <si>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</si>
  <si>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</si>
  <si>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</si>
  <si>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</si>
  <si>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</si>
  <si>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</si>
  <si>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</si>
  <si>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</si>
  <si>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</si>
  <si>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</si>
  <si>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</si>
  <si>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</si>
  <si>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</si>
  <si>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</si>
  <si>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</si>
  <si>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</si>
  <si>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</si>
  <si>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</si>
  <si>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</si>
  <si>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</si>
  <si>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</si>
  <si>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</si>
  <si>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</si>
  <si>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</si>
  <si>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</si>
  <si>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</si>
  <si>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</si>
  <si>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</si>
  <si>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</si>
  <si>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</si>
  <si>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</si>
  <si>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</si>
  <si>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</si>
  <si>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</si>
  <si>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</si>
  <si>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</si>
  <si>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</si>
  <si>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</si>
  <si>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</si>
  <si>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</si>
  <si>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</si>
  <si>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</si>
  <si>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</si>
  <si>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</si>
  <si>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</si>
  <si>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</si>
  <si>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</si>
  <si>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</si>
  <si>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</si>
  <si>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</si>
  <si>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</si>
  <si>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</si>
  <si>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</si>
  <si>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</si>
  <si>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</si>
  <si>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</si>
  <si>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</si>
  <si>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</si>
  <si>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</si>
  <si>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</si>
  <si>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</si>
  <si>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</si>
  <si>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</si>
  <si>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</si>
  <si>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</si>
  <si>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</si>
  <si>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</si>
  <si>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</si>
  <si>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</si>
  <si>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</si>
  <si>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</si>
  <si>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</si>
  <si>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</si>
  <si>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</si>
  <si>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</si>
  <si>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</si>
  <si>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</si>
  <si>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</si>
  <si>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</si>
  <si>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</si>
  <si>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</si>
  <si>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</si>
  <si>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</si>
  <si>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</si>
  <si>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</si>
  <si>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</si>
  <si>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</si>
  <si>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</si>
  <si>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</si>
  <si>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</si>
  <si>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</si>
  <si>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</si>
  <si>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</si>
  <si>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</si>
  <si>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</si>
  <si>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</si>
  <si>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</si>
  <si>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</si>
  <si>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</si>
  <si>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</si>
  <si>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</si>
  <si>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</si>
  <si>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</si>
  <si>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</si>
  <si>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</si>
  <si>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</si>
  <si>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</si>
  <si>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</si>
  <si>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</si>
  <si>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</si>
  <si>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</si>
  <si>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</si>
  <si>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</si>
  <si>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</si>
  <si>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</si>
  <si>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</si>
  <si>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</si>
  <si>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</si>
  <si>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</si>
  <si>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</si>
  <si>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</si>
  <si>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</si>
  <si>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</si>
  <si>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</si>
  <si>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</si>
  <si>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</si>
  <si>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</si>
  <si>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</si>
  <si>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</si>
  <si>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</si>
  <si>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</si>
  <si>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</si>
  <si>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</si>
  <si>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</si>
  <si>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</si>
  <si>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</si>
  <si>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</si>
  <si>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</si>
  <si>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</si>
  <si>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</si>
  <si>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</si>
  <si>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</si>
  <si>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</si>
  <si>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</si>
  <si>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</si>
  <si>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</si>
  <si>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</si>
  <si>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</si>
  <si>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</si>
  <si>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</si>
  <si>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</si>
  <si>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</si>
  <si>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</si>
  <si>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</si>
  <si>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</si>
  <si>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</si>
  <si>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</si>
  <si>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</si>
  <si>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</si>
  <si>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</si>
  <si>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</si>
  <si>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</si>
  <si>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</si>
  <si>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</si>
  <si>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</si>
  <si>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</si>
  <si>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</si>
  <si>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</si>
  <si>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</si>
  <si>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</si>
  <si>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</si>
  <si>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</si>
  <si>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</si>
  <si>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</si>
  <si>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</si>
  <si>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</si>
  <si>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</si>
  <si>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</si>
  <si>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</si>
  <si>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</si>
  <si>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</si>
  <si>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</si>
  <si>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</si>
  <si>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</si>
  <si>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</si>
  <si>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</si>
  <si>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</si>
  <si>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</si>
  <si>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</si>
  <si>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</si>
  <si>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</si>
  <si>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</si>
  <si>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</si>
  <si>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</si>
  <si>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</si>
  <si>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</si>
  <si>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</si>
  <si>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</si>
  <si>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</si>
  <si>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</si>
  <si>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</si>
  <si>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</si>
  <si>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</si>
  <si>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</si>
  <si>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</si>
  <si>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</si>
  <si>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</si>
  <si>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</si>
  <si>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</si>
  <si>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</si>
  <si>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</si>
  <si>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</si>
  <si>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</si>
  <si>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</si>
  <si>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</si>
  <si>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</si>
  <si>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</si>
  <si>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</si>
  <si>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</si>
  <si>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</si>
  <si>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</si>
  <si>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</si>
  <si>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</si>
  <si>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</si>
  <si>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</si>
  <si>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</si>
  <si>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</si>
  <si>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</si>
  <si>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</si>
  <si>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</si>
  <si>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</si>
  <si>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</si>
  <si>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</si>
  <si>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</si>
  <si>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</si>
  <si>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</si>
  <si>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</si>
  <si>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</si>
  <si>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</si>
  <si>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</si>
  <si>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</si>
  <si>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</si>
  <si>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</si>
  <si>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</si>
  <si>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</si>
  <si>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</si>
  <si>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</si>
  <si>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</si>
  <si>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</si>
  <si>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</si>
  <si>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</si>
  <si>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</si>
  <si>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</si>
  <si>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</si>
  <si>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</si>
  <si>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</si>
  <si>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</si>
  <si>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</si>
  <si>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</si>
  <si>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</si>
  <si>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</si>
  <si>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</si>
  <si>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</si>
  <si>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</si>
  <si>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</si>
  <si>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</si>
  <si>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</si>
  <si>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</si>
  <si>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</si>
  <si>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</si>
  <si>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</si>
  <si>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</si>
  <si>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</si>
  <si>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</si>
  <si>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</si>
  <si>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</si>
  <si>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</si>
  <si>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</si>
  <si>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</si>
  <si>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</si>
  <si>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</si>
  <si>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</si>
  <si>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</si>
  <si>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</si>
  <si>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</si>
  <si>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</si>
  <si>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</si>
  <si>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</si>
  <si>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</si>
  <si>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</si>
  <si>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</si>
  <si>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</si>
  <si>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</si>
  <si>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</si>
  <si>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</si>
  <si>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</si>
  <si>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</si>
  <si>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</si>
  <si>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</si>
  <si>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</si>
  <si>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</si>
  <si>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</si>
  <si>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</si>
  <si>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</si>
  <si>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</si>
  <si>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</si>
  <si>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</si>
  <si>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</si>
  <si>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</si>
  <si>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</si>
  <si>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</si>
  <si>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</si>
  <si>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</si>
  <si>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</si>
  <si>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</si>
  <si>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</si>
  <si>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</si>
  <si>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</si>
  <si>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</si>
  <si>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</si>
  <si>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</si>
  <si>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</si>
  <si>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</si>
  <si>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</si>
  <si>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</si>
  <si>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</si>
  <si>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</si>
  <si>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</si>
  <si>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</si>
  <si>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</si>
  <si>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</si>
  <si>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</si>
  <si>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</si>
  <si>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</si>
  <si>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</si>
  <si>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</si>
  <si>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</si>
  <si>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</si>
  <si>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</si>
  <si>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</si>
  <si>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</si>
  <si>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</si>
  <si>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</si>
  <si>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</si>
  <si>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</si>
  <si>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</si>
  <si>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</si>
  <si>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</si>
  <si>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</si>
  <si>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</si>
  <si>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</si>
  <si>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</si>
  <si>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</si>
  <si>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</si>
  <si>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</si>
  <si>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</si>
  <si>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</si>
  <si>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</si>
  <si>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</si>
  <si>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</si>
  <si>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</si>
  <si>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</si>
  <si>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</si>
  <si>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</si>
  <si>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</si>
  <si>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</si>
  <si>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</si>
  <si>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</si>
  <si>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</si>
  <si>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</si>
  <si>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</si>
  <si>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</si>
  <si>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</si>
  <si>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</si>
  <si>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</si>
  <si>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</si>
  <si>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</si>
  <si>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</si>
  <si>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</si>
  <si>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</si>
  <si>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</si>
  <si>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</si>
  <si>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</si>
  <si>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</si>
  <si>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</si>
  <si>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</si>
  <si>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</si>
  <si>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</si>
  <si>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</si>
  <si>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</si>
  <si>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</si>
  <si>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</si>
  <si>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</si>
  <si>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</si>
  <si>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</si>
  <si>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</si>
  <si>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</si>
  <si>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</si>
  <si>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</si>
  <si>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</si>
  <si>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</si>
  <si>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</si>
  <si>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</si>
  <si>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</si>
  <si>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</si>
  <si>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</si>
  <si>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</si>
  <si>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</si>
  <si>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</si>
  <si>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</si>
  <si>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</si>
  <si>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</si>
  <si>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</si>
  <si>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</si>
  <si>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</si>
  <si>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</si>
  <si>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</si>
  <si>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</si>
  <si>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</si>
  <si>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</si>
  <si>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</si>
  <si>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</si>
  <si>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</si>
  <si>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</si>
  <si>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</si>
  <si>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</si>
  <si>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</si>
  <si>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</si>
  <si>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</si>
  <si>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</si>
  <si>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</si>
  <si>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</si>
  <si>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</si>
  <si>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</si>
  <si>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</si>
  <si>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</si>
  <si>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</si>
  <si>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</si>
  <si>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</si>
  <si>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</si>
  <si>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</si>
  <si>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</si>
  <si>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</si>
  <si>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</si>
  <si>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</si>
  <si>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</si>
  <si>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</si>
  <si>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</si>
  <si>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</si>
  <si>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</si>
  <si>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</si>
  <si>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</si>
  <si>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</si>
  <si>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</si>
  <si>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</si>
  <si>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</si>
  <si>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</si>
  <si>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</si>
  <si>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</si>
  <si>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</si>
  <si>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</si>
  <si>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</si>
  <si>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</si>
  <si>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</si>
  <si>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</si>
  <si>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</si>
  <si>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</si>
  <si>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</si>
  <si>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</si>
  <si>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</si>
  <si>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</si>
  <si>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</si>
  <si>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</si>
  <si>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</si>
  <si>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</si>
  <si>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</si>
  <si>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</si>
  <si>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</si>
  <si>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</si>
  <si>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</si>
  <si>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</si>
  <si>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</si>
  <si>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</si>
  <si>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</si>
  <si>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</si>
  <si>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</si>
  <si>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</si>
  <si>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</si>
  <si>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</si>
  <si>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</si>
  <si>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</si>
  <si>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</si>
  <si>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</si>
  <si>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</si>
  <si>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</si>
  <si>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</si>
  <si>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</si>
  <si>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</si>
  <si>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</si>
  <si>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</si>
  <si>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</si>
  <si>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</si>
  <si>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</si>
  <si>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</si>
  <si>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</si>
  <si>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</si>
  <si>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</si>
  <si>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</si>
  <si>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</si>
  <si>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</si>
  <si>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</si>
  <si>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</si>
  <si>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</si>
  <si>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</si>
  <si>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</si>
  <si>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</si>
  <si>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</si>
  <si>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</si>
  <si>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</si>
  <si>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</si>
  <si>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</si>
  <si>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</si>
  <si>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</si>
  <si>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</si>
  <si>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</si>
  <si>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</si>
  <si>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</si>
  <si>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</si>
  <si>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</si>
  <si>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</si>
  <si>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</si>
  <si>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</si>
  <si>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</si>
  <si>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</si>
  <si>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</si>
  <si>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</si>
  <si>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</si>
  <si>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</si>
  <si>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</si>
  <si>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</si>
  <si>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</si>
  <si>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</si>
  <si>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</si>
  <si>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</si>
  <si>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</si>
  <si>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</si>
  <si>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</si>
  <si>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</si>
  <si>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</si>
  <si>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</si>
  <si>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</si>
  <si>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</si>
  <si>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</si>
  <si>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</si>
  <si>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</si>
  <si>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</si>
  <si>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</si>
  <si>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</si>
  <si>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</si>
  <si>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</si>
  <si>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</si>
  <si>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</si>
  <si>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</si>
  <si>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</si>
  <si>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</si>
  <si>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</si>
  <si>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</si>
  <si>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</si>
  <si>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</si>
  <si>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</si>
  <si>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</si>
  <si>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</si>
  <si>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</si>
  <si>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</si>
  <si>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</si>
  <si>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</si>
  <si>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</si>
  <si>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</si>
  <si>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</si>
  <si>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</si>
  <si>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</si>
  <si>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</si>
  <si>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</si>
  <si>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</si>
  <si>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</si>
  <si>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</si>
  <si>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</si>
  <si>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</si>
  <si>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</si>
  <si>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</si>
  <si>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</si>
  <si>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</si>
  <si>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</si>
  <si>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</si>
  <si>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</si>
  <si>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</si>
  <si>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</si>
  <si>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</si>
  <si>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</si>
  <si>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</si>
  <si>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</si>
  <si>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</si>
  <si>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</si>
  <si>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</si>
  <si>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</si>
  <si>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</si>
  <si>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</si>
  <si>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</si>
  <si>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</si>
  <si>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</si>
  <si>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</si>
  <si>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</si>
  <si>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</si>
  <si>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</si>
  <si>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</si>
  <si>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</si>
  <si>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</si>
  <si>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</si>
  <si>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</si>
  <si>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</si>
  <si>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</si>
  <si>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</si>
  <si>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</si>
  <si>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</si>
  <si>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</si>
  <si>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</si>
  <si>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</si>
  <si>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</si>
  <si>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</si>
  <si>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</si>
  <si>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</si>
  <si>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</si>
  <si>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</si>
  <si>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</si>
  <si>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</si>
  <si>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</si>
  <si>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</si>
  <si>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</si>
  <si>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</si>
  <si>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</si>
  <si>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</si>
  <si>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</si>
  <si>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</si>
  <si>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</si>
  <si>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</si>
  <si>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</si>
  <si>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</si>
  <si>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</si>
  <si>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</si>
  <si>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</si>
  <si>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</si>
  <si>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</si>
  <si>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</si>
  <si>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</si>
  <si>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</si>
  <si>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</si>
  <si>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</si>
  <si>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</si>
  <si>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</si>
  <si>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</si>
  <si>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</si>
  <si>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</si>
  <si>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</si>
  <si>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</si>
  <si>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</si>
  <si>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</si>
  <si>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</si>
  <si>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</si>
  <si>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</si>
  <si>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</si>
  <si>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</si>
  <si>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</si>
  <si>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</si>
  <si>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</si>
  <si>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</si>
  <si>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</si>
  <si>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</si>
  <si>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</si>
  <si>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</si>
  <si>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</si>
  <si>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</si>
  <si>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</si>
  <si>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</si>
  <si>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</si>
  <si>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</si>
  <si>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</si>
  <si>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</si>
  <si>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</si>
  <si>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</si>
  <si>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</si>
  <si>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</si>
  <si>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</si>
  <si>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</si>
  <si>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</si>
  <si>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</si>
  <si>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</si>
  <si>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</si>
  <si>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</si>
  <si>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</si>
  <si>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</si>
  <si>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</si>
  <si>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</si>
  <si>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</si>
  <si>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</si>
  <si>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</si>
  <si>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</si>
  <si>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</si>
  <si>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</si>
  <si>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</si>
  <si>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</si>
  <si>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</si>
  <si>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</si>
  <si>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</si>
  <si>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</si>
  <si>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</si>
  <si>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</si>
  <si>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</si>
  <si>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</si>
  <si>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</si>
  <si>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</si>
  <si>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</si>
  <si>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</si>
  <si>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</si>
  <si>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</si>
  <si>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</si>
  <si>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</si>
  <si>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</si>
  <si>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</si>
  <si>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</si>
  <si>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</si>
  <si>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</si>
  <si>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</si>
  <si>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</si>
  <si>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</si>
  <si>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</si>
  <si>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</si>
  <si>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</si>
  <si>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</si>
  <si>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</si>
  <si>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</si>
  <si>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</si>
  <si>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</si>
  <si>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</si>
  <si>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</si>
  <si>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</si>
  <si>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</si>
  <si>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</si>
  <si>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</si>
  <si>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</si>
  <si>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</si>
  <si>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</si>
  <si>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</si>
  <si>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</si>
  <si>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</si>
  <si>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</si>
  <si>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</si>
  <si>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</si>
  <si>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</si>
  <si>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</si>
  <si>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</si>
  <si>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</si>
  <si>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</si>
  <si>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</si>
  <si>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</si>
  <si>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</si>
  <si>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</si>
  <si>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</si>
  <si>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</si>
  <si>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</si>
  <si>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</si>
  <si>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</si>
  <si>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</si>
  <si>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</si>
  <si>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</si>
  <si>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</si>
  <si>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</si>
  <si>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</si>
  <si>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</si>
  <si>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</si>
  <si>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</si>
  <si>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</si>
  <si>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</si>
  <si>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</si>
  <si>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</si>
  <si>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</si>
  <si>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</si>
  <si>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</si>
  <si>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</si>
  <si>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</si>
  <si>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</si>
  <si>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</si>
  <si>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</si>
  <si>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</si>
  <si>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</si>
  <si>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</si>
  <si>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</si>
  <si>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</si>
  <si>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</si>
  <si>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</si>
  <si>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</si>
  <si>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</si>
  <si>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</si>
  <si>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</si>
  <si>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</si>
  <si>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</si>
  <si>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</si>
  <si>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</si>
  <si>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</si>
  <si>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</si>
  <si>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</si>
  <si>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</si>
  <si>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</si>
  <si>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</si>
  <si>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</si>
  <si>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</si>
  <si>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</si>
  <si>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</si>
  <si>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</si>
  <si>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</si>
  <si>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</si>
  <si>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</si>
  <si>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</si>
  <si>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</si>
  <si>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</si>
  <si>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</si>
  <si>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</si>
  <si>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</si>
  <si>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</si>
  <si>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</si>
  <si>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</si>
  <si>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</si>
  <si>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</si>
  <si>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</si>
  <si>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</si>
  <si>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</si>
  <si>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</si>
  <si>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</si>
  <si>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</si>
  <si>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</si>
  <si>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</si>
  <si>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</si>
  <si>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</si>
  <si>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</si>
  <si>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</si>
  <si>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</si>
  <si>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</si>
  <si>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</si>
  <si>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</si>
  <si>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</si>
  <si>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</si>
  <si>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</si>
  <si>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</si>
  <si>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</si>
  <si>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</si>
  <si>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</si>
  <si>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</si>
  <si>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</si>
  <si>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</si>
  <si>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</si>
  <si>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</si>
  <si>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</si>
  <si>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</si>
  <si>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</si>
  <si>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</si>
  <si>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</si>
  <si>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</si>
  <si>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</si>
  <si>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</si>
  <si>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</si>
  <si>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</si>
  <si>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</si>
  <si>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</si>
  <si>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</si>
  <si>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</si>
  <si>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</si>
  <si>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</si>
  <si>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</si>
  <si>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</si>
  <si>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</si>
  <si>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</si>
  <si>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</si>
  <si>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</si>
  <si>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</si>
  <si>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</si>
  <si>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</si>
  <si>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</si>
  <si>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</si>
  <si>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</si>
  <si>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</si>
  <si>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</si>
  <si>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</si>
  <si>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</si>
  <si>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</si>
  <si>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</si>
  <si>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</si>
  <si>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</si>
  <si>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</si>
  <si>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</si>
  <si>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</si>
  <si>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</si>
  <si>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</si>
  <si>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</si>
  <si>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</si>
  <si>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</si>
  <si>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</si>
  <si>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</si>
  <si>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</si>
  <si>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</si>
  <si>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</si>
  <si>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</si>
  <si>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</si>
  <si>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</si>
  <si>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</si>
  <si>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</si>
  <si>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</si>
  <si>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</si>
  <si>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</si>
  <si>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</si>
  <si>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</si>
  <si>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</si>
  <si>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</si>
  <si>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</si>
  <si>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</si>
  <si>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</si>
  <si>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</si>
  <si>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</si>
  <si>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</si>
  <si>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</si>
  <si>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</si>
  <si>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</si>
  <si>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</si>
  <si>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</si>
  <si>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</si>
  <si>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</si>
  <si>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</si>
  <si>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</si>
  <si>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</si>
  <si>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</si>
  <si>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</si>
  <si>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</si>
  <si>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</si>
  <si>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</si>
  <si>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</si>
  <si>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</si>
  <si>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</si>
  <si>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</si>
  <si>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</si>
  <si>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</si>
  <si>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</si>
  <si>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</si>
  <si>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</si>
  <si>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</si>
  <si>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</si>
  <si>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</si>
  <si>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</si>
  <si>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</si>
  <si>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</si>
  <si>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</si>
  <si>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</si>
  <si>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</si>
  <si>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</si>
  <si>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</si>
  <si>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</si>
  <si>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</si>
  <si>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</si>
  <si>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</si>
  <si>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</si>
  <si>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</si>
  <si>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</si>
  <si>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</si>
  <si>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</si>
  <si>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</si>
  <si>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</si>
  <si>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</si>
  <si>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</si>
  <si>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</si>
  <si>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</si>
  <si>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</si>
  <si>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</si>
  <si>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</si>
  <si>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</si>
  <si>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</si>
  <si>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</si>
  <si>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</si>
  <si>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</si>
  <si>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</si>
  <si>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</si>
  <si>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</si>
  <si>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</si>
  <si>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</si>
  <si>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</si>
  <si>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</si>
  <si>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</si>
  <si>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</si>
  <si>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</si>
  <si>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</si>
  <si>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</si>
  <si>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</si>
  <si>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</si>
  <si>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</si>
  <si>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</si>
  <si>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</si>
  <si>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</si>
  <si>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</si>
  <si>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</si>
  <si>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</si>
  <si>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</si>
  <si>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</si>
  <si>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</si>
  <si>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</si>
  <si>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</si>
  <si>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</si>
  <si>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</si>
  <si>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</si>
  <si>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</si>
  <si>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</si>
  <si>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</si>
  <si>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</si>
  <si>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</si>
  <si>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</si>
  <si>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</si>
  <si>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</si>
  <si>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</si>
  <si>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</si>
  <si>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</si>
  <si>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</si>
  <si>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</si>
  <si>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</si>
  <si>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</si>
  <si>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</si>
  <si>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</si>
  <si>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</si>
  <si>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</si>
  <si>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</si>
  <si>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</si>
  <si>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</si>
  <si>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</si>
  <si>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</si>
  <si>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</si>
  <si>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</si>
  <si>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</si>
  <si>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</si>
  <si>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</si>
  <si>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</si>
  <si>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</si>
  <si>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</si>
  <si>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</si>
  <si>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</si>
  <si>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</si>
  <si>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</si>
  <si>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</si>
  <si>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</si>
  <si>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</si>
  <si>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</si>
  <si>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</si>
  <si>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</si>
  <si>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</si>
  <si>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</si>
  <si>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</si>
  <si>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</si>
  <si>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</si>
  <si>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</si>
  <si>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</si>
  <si>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</si>
  <si>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</si>
  <si>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</si>
  <si>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</si>
  <si>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</si>
  <si>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</si>
  <si>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</si>
  <si>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</si>
  <si>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</si>
  <si>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</si>
  <si>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</si>
  <si>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</si>
  <si>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</si>
  <si>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</si>
  <si>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</si>
  <si>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</si>
  <si>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</si>
  <si>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</si>
  <si>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</si>
  <si>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</si>
  <si>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</si>
  <si>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</si>
  <si>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</si>
  <si>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</si>
  <si>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</si>
  <si>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</si>
  <si>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</si>
  <si>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</si>
  <si>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</si>
  <si>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</si>
  <si>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</si>
  <si>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</si>
  <si>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</si>
  <si>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</si>
  <si>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</si>
  <si>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</si>
  <si>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</si>
  <si>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</si>
  <si>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</si>
  <si>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</si>
  <si>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</si>
  <si>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</si>
  <si>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</si>
  <si>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</si>
  <si>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</si>
  <si>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</si>
  <si>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</si>
  <si>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</si>
  <si>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</si>
  <si>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</si>
  <si>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</si>
  <si>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</si>
  <si>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</si>
  <si>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</si>
  <si>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</si>
  <si>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</si>
  <si>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</si>
  <si>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</si>
  <si>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</si>
  <si>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</si>
  <si>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</si>
  <si>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</si>
  <si>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</si>
  <si>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</si>
  <si>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</si>
  <si>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</si>
  <si>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</si>
  <si>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</si>
  <si>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</si>
  <si>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</si>
  <si>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</si>
  <si>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</si>
  <si>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</si>
  <si>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</si>
  <si>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</si>
  <si>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</si>
  <si>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</si>
  <si>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</si>
  <si>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</si>
  <si>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</si>
  <si>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</si>
  <si>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</si>
  <si>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</si>
  <si>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</si>
  <si>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</si>
  <si>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</si>
  <si>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</si>
  <si>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</si>
  <si>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</si>
  <si>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</si>
  <si>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</si>
  <si>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</si>
  <si>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</si>
  <si>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</si>
  <si>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</si>
  <si>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</si>
  <si>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</si>
  <si>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</si>
  <si>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</si>
  <si>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</si>
  <si>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</si>
  <si>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</si>
  <si>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</si>
  <si>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</si>
  <si>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</si>
  <si>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</si>
  <si>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</si>
  <si>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</si>
  <si>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</si>
  <si>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</si>
  <si>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</si>
  <si>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</si>
  <si>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</si>
  <si>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</si>
  <si>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</si>
  <si>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</si>
  <si>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</si>
  <si>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</si>
  <si>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</si>
  <si>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</si>
  <si>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</si>
  <si>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</si>
  <si>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</si>
  <si>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</si>
  <si>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</si>
  <si>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</si>
  <si>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</si>
  <si>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</si>
  <si>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</si>
  <si>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</si>
  <si>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</si>
  <si>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</si>
  <si>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</si>
  <si>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</si>
  <si>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</si>
  <si>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</si>
  <si>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</si>
  <si>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</si>
  <si>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</si>
  <si>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</si>
  <si>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</si>
  <si>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</si>
  <si>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</si>
  <si>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</si>
  <si>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</si>
  <si>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</si>
  <si>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</si>
  <si>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</si>
  <si>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</si>
  <si>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</si>
  <si>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</si>
  <si>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</si>
  <si>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</si>
  <si>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</si>
  <si>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</si>
  <si>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</si>
  <si>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</si>
  <si>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</si>
  <si>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</si>
  <si>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</si>
  <si>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</si>
  <si>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</si>
  <si>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</si>
  <si>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</si>
  <si>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</si>
  <si>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</si>
  <si>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</si>
  <si>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</si>
  <si>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</si>
  <si>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</si>
  <si>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</si>
  <si>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</si>
  <si>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</si>
  <si>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</si>
  <si>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</si>
  <si>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</si>
  <si>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</si>
  <si>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</si>
  <si>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</si>
  <si>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</si>
  <si>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</si>
  <si>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</si>
  <si>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</si>
  <si>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</si>
  <si>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</si>
  <si>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</si>
  <si>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</si>
  <si>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</si>
  <si>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</si>
  <si>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</si>
  <si>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</si>
  <si>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</si>
  <si>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</si>
  <si>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</si>
  <si>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</si>
  <si>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</si>
  <si>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</si>
  <si>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</si>
  <si>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</si>
  <si>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</si>
  <si>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</si>
  <si>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</si>
  <si>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</si>
  <si>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</si>
  <si>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</si>
  <si>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</si>
  <si>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</si>
  <si>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</si>
  <si>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</si>
  <si>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</si>
  <si>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</si>
  <si>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</si>
  <si>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</si>
  <si>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</si>
  <si>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</si>
  <si>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</si>
  <si>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</si>
  <si>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</si>
  <si>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</si>
  <si>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</si>
  <si>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</si>
  <si>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</si>
  <si>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</si>
  <si>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</si>
  <si>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</si>
  <si>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</si>
  <si>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</si>
  <si>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</si>
  <si>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</si>
  <si>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</si>
  <si>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</si>
  <si>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</si>
  <si>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</si>
  <si>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</si>
  <si>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</si>
  <si>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</si>
  <si>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</si>
  <si>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</si>
  <si>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</si>
  <si>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</si>
  <si>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</si>
  <si>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</si>
  <si>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</si>
  <si>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</si>
  <si>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</si>
  <si>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</si>
  <si>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</si>
  <si>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</si>
  <si>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</si>
  <si>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</si>
  <si>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</si>
  <si>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</si>
  <si>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</si>
  <si>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</si>
  <si>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</si>
  <si>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</si>
  <si>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</si>
  <si>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</si>
  <si>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</si>
  <si>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</si>
  <si>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</si>
  <si>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</si>
  <si>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</si>
  <si>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</si>
  <si>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</si>
  <si>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</si>
  <si>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</si>
  <si>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</si>
  <si>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</si>
  <si>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</si>
  <si>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</si>
  <si>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</si>
  <si>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</si>
  <si>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</si>
  <si>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</si>
  <si>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</si>
  <si>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</si>
  <si>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</si>
  <si>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</si>
  <si>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</si>
  <si>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</si>
  <si>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</si>
  <si>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</si>
  <si>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</si>
  <si>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</si>
  <si>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</si>
  <si>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</si>
  <si>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</si>
  <si>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</si>
  <si>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</si>
  <si>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</si>
  <si>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</si>
  <si>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</si>
  <si>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</si>
  <si>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</si>
  <si>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</si>
  <si>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</si>
  <si>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</si>
  <si>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</si>
  <si>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</si>
  <si>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</si>
  <si>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</si>
  <si>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</si>
  <si>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</si>
  <si>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</si>
  <si>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</si>
  <si>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</si>
  <si>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</si>
  <si>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</si>
  <si>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</si>
  <si>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</si>
  <si>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</si>
  <si>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</si>
  <si>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</si>
  <si>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</si>
  <si>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</si>
  <si>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</si>
  <si>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</si>
  <si>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</si>
  <si>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</si>
  <si>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</si>
  <si>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</si>
  <si>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</si>
  <si>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</si>
  <si>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</si>
  <si>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</si>
  <si>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</si>
  <si>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</si>
  <si>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</si>
  <si>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</si>
  <si>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</si>
  <si>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</si>
  <si>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</si>
  <si>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</si>
  <si>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</si>
  <si>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</si>
  <si>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</si>
  <si>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</si>
  <si>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</si>
  <si>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</si>
  <si>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</si>
  <si>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</si>
  <si>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</si>
  <si>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</si>
  <si>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</si>
  <si>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</si>
  <si>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</si>
  <si>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</si>
  <si>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</si>
  <si>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</si>
  <si>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</si>
  <si>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</si>
  <si>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</si>
  <si>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</si>
  <si>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</si>
  <si>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</si>
  <si>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</si>
  <si>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</si>
  <si>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</si>
  <si>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</si>
  <si>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</si>
  <si>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</si>
  <si>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</si>
  <si>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</si>
  <si>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</si>
  <si>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</si>
  <si>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</si>
  <si>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</si>
  <si>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</si>
  <si>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</si>
  <si>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</si>
  <si>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</si>
  <si>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</si>
  <si>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</si>
  <si>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</si>
  <si>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</si>
  <si>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</si>
  <si>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</si>
  <si>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</si>
  <si>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</si>
  <si>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</si>
  <si>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</si>
  <si>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</si>
  <si>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</si>
  <si>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</si>
  <si>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</si>
  <si>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</si>
  <si>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</si>
  <si>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</si>
  <si>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</si>
  <si>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</si>
  <si>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</si>
  <si>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</si>
  <si>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</si>
  <si>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</si>
  <si>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</si>
  <si>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</si>
  <si>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</si>
  <si>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</si>
  <si>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</si>
  <si>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</si>
  <si>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</si>
  <si>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</si>
  <si>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</si>
  <si>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</si>
  <si>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</si>
  <si>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</si>
  <si>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</si>
  <si>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</si>
  <si>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</si>
  <si>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</si>
  <si>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</si>
  <si>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</si>
  <si>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</si>
  <si>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</si>
  <si>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</si>
  <si>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</si>
  <si>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</si>
  <si>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</si>
  <si>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</si>
  <si>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</si>
  <si>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</si>
  <si>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</si>
  <si>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</si>
  <si>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</si>
  <si>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</si>
  <si>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</si>
  <si>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</si>
  <si>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</si>
  <si>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</si>
  <si>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</si>
  <si>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</si>
  <si>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</si>
  <si>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</si>
  <si>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</si>
  <si>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</si>
  <si>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</si>
  <si>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</si>
  <si>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</si>
  <si>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</si>
  <si>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</si>
  <si>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</si>
  <si>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</si>
  <si>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</si>
  <si>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</si>
  <si>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</si>
  <si>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</si>
  <si>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</si>
  <si>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</si>
  <si>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</si>
  <si>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</si>
  <si>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</si>
  <si>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</si>
  <si>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</si>
  <si>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</si>
  <si>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</si>
  <si>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</si>
  <si>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</si>
  <si>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</si>
  <si>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</si>
  <si>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</si>
  <si>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</si>
  <si>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</si>
  <si>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</si>
  <si>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</si>
  <si>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</si>
  <si>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</si>
  <si>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</si>
  <si>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</si>
  <si>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</si>
  <si>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</si>
  <si>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</si>
  <si>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</si>
  <si>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</si>
  <si>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</si>
  <si>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</si>
  <si>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</si>
  <si>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</si>
  <si>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</si>
  <si>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</si>
  <si>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</si>
  <si>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</si>
  <si>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</si>
  <si>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</si>
  <si>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</si>
  <si>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</si>
  <si>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</si>
  <si>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</si>
  <si>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</si>
  <si>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</si>
  <si>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</si>
  <si>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</si>
  <si>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</si>
  <si>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</si>
  <si>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</si>
  <si>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</si>
  <si>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</si>
  <si>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</si>
  <si>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</si>
  <si>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</si>
  <si>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</si>
  <si>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</si>
  <si>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</si>
  <si>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</si>
  <si>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</si>
  <si>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</si>
  <si>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</si>
  <si>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</si>
  <si>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</si>
  <si>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</si>
  <si>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</si>
  <si>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</si>
  <si>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</si>
  <si>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</si>
  <si>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</si>
  <si>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</si>
  <si>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</si>
  <si>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</si>
  <si>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</si>
  <si>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</si>
  <si>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</si>
  <si>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</si>
  <si>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</si>
  <si>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</si>
  <si>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</si>
  <si>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</si>
  <si>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</si>
  <si>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</si>
  <si>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</si>
  <si>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</si>
  <si>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</si>
  <si>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</si>
  <si>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</si>
  <si>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</si>
  <si>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</si>
  <si>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</si>
  <si>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</si>
  <si>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</si>
  <si>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</si>
  <si>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</si>
  <si>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</si>
  <si>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</si>
  <si>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</si>
  <si>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</si>
  <si>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</si>
  <si>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</si>
  <si>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</si>
  <si>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</si>
  <si>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</si>
  <si>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</si>
  <si>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</si>
  <si>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</si>
  <si>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</si>
  <si>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</si>
  <si>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</si>
  <si>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</si>
  <si>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</si>
  <si>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</si>
  <si>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</si>
  <si>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</si>
  <si>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</si>
  <si>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</si>
  <si>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</si>
  <si>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</si>
  <si>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</si>
  <si>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</si>
  <si>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</si>
  <si>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</si>
  <si>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</si>
  <si>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</si>
  <si>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</si>
  <si>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</si>
  <si>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</si>
  <si>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</si>
  <si>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</si>
  <si>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</si>
  <si>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</si>
  <si>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</si>
  <si>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</si>
  <si>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</si>
  <si>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</si>
  <si>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</si>
  <si>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</si>
  <si>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</si>
  <si>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</si>
  <si>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</si>
  <si>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</si>
  <si>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</si>
  <si>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</si>
  <si>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</si>
  <si>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</si>
  <si>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</si>
  <si>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</si>
  <si>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</si>
  <si>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</si>
  <si>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</si>
  <si>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</si>
  <si>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</si>
  <si>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</si>
  <si>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</si>
  <si>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</si>
  <si>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</si>
  <si>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</si>
  <si>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</si>
  <si>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</si>
  <si>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</si>
  <si>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</si>
  <si>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</si>
  <si>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</si>
  <si>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</si>
  <si>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</si>
  <si>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</si>
  <si>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</si>
  <si>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</si>
  <si>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</si>
  <si>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</si>
  <si>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</si>
  <si>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</si>
  <si>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</si>
  <si>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</si>
  <si>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</si>
  <si>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</si>
  <si>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</si>
  <si>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</si>
  <si>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</si>
  <si>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</si>
  <si>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</si>
  <si>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</si>
  <si>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</si>
  <si>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</si>
  <si>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</si>
  <si>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</si>
  <si>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</si>
  <si>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</si>
  <si>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</si>
  <si>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</si>
  <si>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</si>
  <si>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</si>
  <si>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</si>
  <si>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</si>
  <si>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</si>
  <si>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</si>
  <si>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</si>
  <si>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</si>
  <si>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</si>
  <si>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</si>
  <si>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</si>
  <si>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</si>
  <si>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</si>
  <si>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</si>
  <si>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</si>
  <si>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</si>
  <si>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</si>
  <si>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</si>
  <si>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</si>
  <si>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</si>
  <si>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</si>
  <si>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</si>
  <si>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</si>
  <si>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</si>
  <si>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</si>
  <si>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</si>
  <si>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</si>
  <si>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</si>
  <si>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</si>
  <si>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</si>
  <si>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</si>
  <si>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</si>
  <si>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</si>
  <si>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</si>
  <si>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</si>
  <si>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</si>
  <si>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</si>
  <si>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</si>
  <si>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</si>
  <si>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</si>
  <si>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</si>
  <si>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</si>
  <si>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</si>
  <si>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</si>
  <si>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</si>
  <si>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</si>
  <si>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</si>
  <si>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</si>
  <si>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</si>
  <si>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</si>
  <si>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</si>
  <si>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</si>
  <si>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</si>
  <si>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</si>
  <si>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</si>
  <si>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</si>
  <si>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</si>
  <si>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</si>
  <si>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</si>
  <si>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</si>
  <si>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</si>
  <si>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</si>
  <si>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</si>
  <si>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</si>
  <si>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</si>
  <si>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</si>
  <si>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</si>
  <si>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</si>
  <si>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</si>
  <si>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</si>
  <si>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</si>
  <si>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</si>
  <si>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</si>
  <si>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</si>
  <si>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</si>
  <si>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</si>
  <si>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</si>
  <si>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</si>
  <si>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</si>
  <si>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</si>
  <si>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</si>
  <si>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</si>
  <si>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</si>
  <si>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</si>
  <si>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</si>
  <si>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</si>
  <si>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</si>
  <si>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</si>
  <si>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</si>
  <si>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</si>
  <si>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</si>
  <si>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</si>
  <si>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</si>
  <si>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</si>
  <si>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</si>
  <si>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</si>
  <si>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</si>
  <si>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</si>
  <si>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</si>
  <si>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</si>
  <si>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</si>
  <si>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</si>
  <si>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</si>
  <si>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</si>
  <si>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</si>
  <si>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</si>
  <si>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</si>
  <si>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</si>
  <si>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</si>
  <si>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</si>
  <si>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</si>
  <si>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</si>
  <si>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</si>
  <si>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</si>
  <si>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</si>
  <si>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</si>
  <si>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</si>
  <si>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</si>
  <si>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</si>
  <si>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</si>
  <si>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</si>
  <si>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</si>
  <si>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</si>
  <si>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</si>
  <si>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</si>
  <si>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</si>
  <si>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</si>
  <si>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</si>
  <si>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</si>
  <si>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</si>
  <si>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</si>
  <si>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</si>
  <si>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</si>
  <si>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</si>
  <si>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</si>
  <si>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</si>
  <si>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</si>
  <si>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</si>
  <si>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</si>
  <si>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</si>
  <si>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</si>
  <si>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</si>
  <si>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</si>
  <si>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</si>
  <si>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</si>
  <si>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</si>
  <si>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</si>
  <si>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</si>
  <si>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</si>
  <si>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</si>
  <si>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</si>
  <si>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</si>
  <si>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</si>
  <si>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</si>
  <si>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</si>
  <si>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</si>
  <si>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</si>
  <si>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</si>
  <si>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</si>
  <si>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</si>
  <si>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</si>
  <si>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</si>
  <si>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</si>
  <si>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</si>
  <si>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</si>
  <si>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</si>
  <si>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</si>
  <si>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</si>
  <si>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</si>
  <si>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</si>
  <si>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</si>
  <si>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</si>
  <si>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</si>
  <si>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</si>
  <si>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</si>
  <si>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</si>
  <si>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</si>
  <si>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</si>
  <si>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</si>
  <si>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</si>
  <si>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</si>
  <si>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</si>
  <si>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</si>
  <si>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</si>
  <si>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</si>
  <si>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</si>
  <si>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</si>
  <si>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</si>
  <si>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</si>
  <si>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</si>
  <si>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</si>
  <si>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</si>
  <si>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</si>
  <si>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</si>
  <si>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</si>
  <si>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</si>
  <si>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</si>
  <si>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</si>
  <si>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</si>
  <si>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</si>
  <si>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</si>
  <si>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</si>
  <si>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</si>
  <si>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</si>
  <si>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</si>
  <si>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</si>
  <si>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</si>
  <si>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</si>
  <si>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</si>
  <si>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</si>
  <si>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</si>
  <si>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</si>
  <si>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</si>
  <si>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</si>
  <si>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</si>
  <si>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</si>
  <si>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</si>
  <si>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</si>
  <si>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</si>
  <si>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</si>
  <si>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</si>
  <si>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</si>
  <si>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</si>
  <si>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</si>
  <si>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</si>
  <si>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</si>
  <si>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</si>
  <si>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</si>
  <si>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</si>
  <si>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</si>
  <si>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</si>
  <si>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</si>
  <si>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</si>
  <si>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</si>
  <si>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</si>
  <si>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</si>
  <si>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</si>
  <si>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</si>
  <si>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</si>
  <si>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</si>
  <si>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</si>
  <si>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</si>
  <si>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</si>
  <si>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</si>
  <si>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</si>
  <si>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</si>
  <si>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</si>
  <si>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</si>
  <si>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</si>
  <si>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</si>
  <si>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</si>
  <si>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</si>
  <si>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</si>
  <si>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</si>
  <si>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</si>
  <si>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</si>
  <si>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</si>
  <si>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</si>
  <si>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</si>
  <si>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</si>
  <si>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</si>
  <si>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</si>
  <si>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</si>
  <si>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</si>
  <si>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</si>
  <si>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</si>
  <si>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</si>
  <si>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</si>
  <si>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</si>
  <si>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</si>
  <si>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</si>
  <si>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</si>
  <si>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</si>
  <si>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</si>
  <si>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</si>
  <si>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</si>
  <si>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</si>
  <si>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</si>
  <si>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</si>
  <si>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</si>
  <si>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</si>
  <si>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</si>
  <si>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</si>
  <si>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</si>
  <si>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</si>
  <si>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</si>
  <si>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</si>
  <si>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</si>
  <si>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</si>
  <si>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</si>
  <si>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</si>
  <si>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</si>
  <si>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</si>
  <si>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</si>
  <si>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</si>
  <si>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</si>
  <si>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</si>
  <si>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</si>
  <si>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</si>
  <si>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</si>
  <si>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</si>
  <si>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</si>
  <si>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</si>
  <si>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</si>
  <si>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</si>
  <si>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</si>
  <si>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</si>
  <si>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</si>
  <si>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</si>
  <si>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</si>
  <si>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</si>
  <si>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</si>
  <si>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</si>
  <si>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</si>
  <si>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</si>
  <si>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</si>
  <si>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</si>
  <si>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</si>
  <si>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</si>
  <si>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</si>
  <si>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</si>
  <si>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</si>
  <si>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</si>
  <si>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</si>
  <si>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</si>
  <si>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</si>
  <si>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</si>
  <si>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</si>
  <si>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</si>
  <si>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</si>
  <si>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</si>
  <si>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</si>
  <si>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</si>
  <si>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</si>
  <si>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</si>
  <si>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</si>
  <si>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</si>
  <si>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</si>
  <si>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</si>
  <si>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</si>
  <si>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</si>
  <si>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</si>
  <si>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</si>
  <si>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</si>
  <si>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</si>
  <si>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</si>
  <si>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</si>
  <si>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</si>
  <si>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</si>
  <si>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</si>
  <si>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</si>
  <si>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</si>
  <si>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</si>
  <si>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</si>
  <si>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</si>
  <si>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</si>
  <si>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</si>
  <si>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</si>
  <si>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</si>
  <si>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</si>
  <si>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</si>
  <si>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</si>
  <si>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</si>
  <si>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</si>
  <si>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</si>
  <si>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</si>
  <si>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</si>
  <si>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</si>
  <si>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</si>
  <si>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</si>
  <si>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</si>
  <si>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</si>
  <si>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</si>
  <si>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</si>
  <si>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</si>
  <si>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</si>
  <si>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</si>
  <si>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</si>
  <si>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</si>
  <si>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</si>
  <si>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</si>
  <si>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</si>
  <si>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</si>
  <si>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</si>
  <si>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</si>
  <si>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</si>
  <si>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</si>
  <si>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</si>
  <si>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</si>
  <si>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</si>
  <si>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</si>
  <si>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</si>
  <si>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</si>
  <si>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</si>
  <si>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</si>
  <si>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</si>
  <si>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</si>
  <si>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</si>
  <si>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</si>
  <si>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</si>
  <si>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</si>
  <si>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</si>
  <si>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</si>
  <si>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</si>
  <si>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</si>
  <si>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</si>
  <si>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</si>
  <si>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</si>
  <si>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</si>
  <si>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</si>
  <si>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</si>
  <si>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</si>
  <si>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</si>
  <si>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</si>
  <si>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</si>
  <si>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</si>
  <si>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</si>
  <si>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</si>
  <si>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</si>
  <si>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</si>
  <si>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</si>
  <si>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</si>
  <si>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</si>
  <si>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</si>
  <si>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</si>
  <si>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</si>
  <si>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</si>
  <si>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</si>
  <si>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</si>
  <si>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</si>
  <si>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</si>
  <si>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</si>
  <si>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</si>
  <si>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</si>
  <si>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</si>
  <si>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</si>
  <si>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</si>
  <si>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</si>
  <si>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</si>
  <si>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</si>
  <si>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</si>
  <si>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</si>
  <si>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</si>
  <si>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</si>
  <si>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</si>
  <si>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</si>
  <si>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</si>
  <si>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</si>
  <si>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</si>
  <si>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</si>
  <si>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</si>
  <si>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</si>
  <si>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</si>
  <si>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</si>
  <si>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</si>
  <si>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</si>
  <si>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</si>
  <si>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</si>
  <si>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</si>
  <si>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</si>
  <si>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</si>
  <si>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</si>
  <si>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</si>
  <si>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</si>
  <si>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</si>
  <si>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</si>
  <si>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</si>
  <si>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</si>
  <si>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</si>
  <si>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</si>
  <si>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</si>
  <si>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</si>
  <si>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</si>
  <si>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</si>
  <si>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</si>
  <si>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</si>
  <si>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</si>
  <si>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</si>
  <si>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</si>
  <si>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</si>
  <si>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</si>
  <si>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</si>
  <si>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</si>
  <si>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</si>
  <si>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</si>
  <si>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</si>
  <si>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</si>
  <si>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</si>
  <si>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</si>
  <si>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</si>
  <si>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</si>
  <si>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</si>
  <si>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</si>
  <si>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</si>
  <si>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</si>
  <si>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</si>
  <si>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</si>
  <si>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</si>
  <si>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</si>
  <si>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</si>
  <si>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</si>
  <si>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</si>
  <si>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</si>
  <si>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</si>
  <si>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</si>
  <si>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</si>
  <si>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</si>
  <si>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</si>
  <si>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</si>
  <si>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</si>
  <si>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</si>
  <si>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</si>
  <si>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</si>
  <si>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</si>
  <si>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</si>
  <si>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</si>
  <si>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</si>
  <si>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</si>
  <si>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</si>
  <si>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</si>
  <si>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</si>
  <si>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</si>
  <si>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</si>
  <si>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</si>
  <si>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</si>
  <si>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</si>
  <si>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</si>
  <si>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</si>
  <si>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</si>
  <si>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</si>
  <si>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</si>
  <si>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</si>
  <si>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</si>
  <si>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</si>
  <si>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</si>
  <si>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</si>
  <si>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</si>
  <si>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</si>
  <si>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</si>
  <si>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</si>
  <si>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</si>
  <si>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</si>
  <si>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</si>
  <si>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</si>
  <si>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</si>
  <si>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</si>
  <si>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</si>
  <si>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</si>
  <si>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</si>
  <si>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</si>
  <si>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</si>
  <si>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</si>
  <si>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</si>
  <si>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</si>
  <si>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</si>
  <si>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</si>
  <si>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</si>
  <si>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</si>
  <si>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</si>
  <si>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</si>
  <si>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</si>
  <si>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</si>
  <si>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</si>
  <si>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</si>
  <si>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</si>
  <si>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</si>
  <si>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</si>
  <si>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</si>
  <si>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</si>
  <si>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</si>
  <si>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</si>
  <si>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</si>
  <si>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</si>
  <si>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</si>
  <si>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</si>
  <si>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</si>
  <si>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</si>
  <si>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</si>
  <si>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</si>
  <si>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</si>
  <si>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</si>
  <si>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</si>
  <si>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</si>
  <si>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</si>
  <si>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</si>
  <si>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</si>
  <si>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</si>
  <si>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</si>
  <si>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</si>
  <si>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</si>
  <si>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</si>
  <si>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</si>
  <si>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</si>
  <si>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</si>
  <si>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</si>
  <si>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</si>
  <si>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</si>
  <si>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</si>
  <si>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</si>
  <si>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</si>
  <si>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</si>
  <si>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</si>
  <si>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</si>
  <si>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</si>
  <si>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</si>
  <si>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</si>
  <si>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</si>
  <si>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</si>
  <si>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</si>
  <si>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</si>
  <si>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</si>
  <si>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</si>
  <si>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</si>
  <si>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</si>
  <si>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</si>
  <si>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</si>
  <si>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</si>
  <si>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</si>
  <si>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</si>
  <si>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</si>
  <si>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</si>
  <si>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</si>
  <si>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</si>
  <si>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</si>
  <si>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</si>
  <si>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</si>
  <si>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</si>
  <si>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</si>
  <si>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</si>
  <si>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</si>
  <si>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</si>
  <si>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</si>
  <si>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</si>
  <si>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</si>
  <si>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</si>
  <si>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</si>
  <si>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</si>
  <si>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</si>
  <si>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</si>
  <si>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</si>
  <si>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</si>
  <si>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</si>
  <si>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</si>
  <si>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</si>
  <si>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</si>
  <si>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</si>
  <si>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</si>
  <si>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</si>
  <si>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</si>
  <si>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</si>
  <si>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</si>
  <si>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</si>
  <si>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</si>
  <si>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</si>
  <si>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</si>
  <si>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</si>
  <si>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</si>
  <si>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</si>
  <si>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</si>
  <si>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</si>
  <si>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</si>
  <si>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</si>
  <si>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</si>
  <si>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</si>
  <si>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</si>
  <si>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</si>
  <si>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</si>
  <si>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</si>
  <si>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</si>
  <si>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</si>
  <si>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</si>
  <si>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</si>
  <si>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</si>
  <si>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</si>
  <si>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</si>
  <si>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</si>
  <si>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</si>
  <si>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</si>
  <si>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</si>
  <si>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</si>
  <si>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</si>
  <si>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</si>
  <si>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</si>
  <si>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</si>
  <si>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</si>
  <si>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</si>
  <si>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</si>
  <si>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</si>
  <si>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</si>
  <si>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</si>
  <si>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</si>
  <si>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</si>
  <si>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</si>
  <si>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</si>
  <si>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</si>
  <si>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</si>
  <si>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</si>
  <si>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</si>
  <si>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</si>
  <si>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</si>
  <si>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</si>
  <si>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</si>
  <si>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</si>
  <si>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</si>
  <si>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</si>
  <si>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</si>
  <si>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</si>
  <si>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</si>
  <si>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</si>
  <si>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</si>
  <si>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</si>
  <si>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</si>
  <si>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</si>
  <si>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</si>
  <si>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</si>
  <si>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</si>
  <si>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</si>
  <si>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</si>
  <si>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</si>
  <si>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</si>
  <si>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</si>
  <si>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</si>
  <si>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</si>
  <si>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</si>
  <si>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</si>
  <si>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</si>
  <si>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</si>
  <si>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</si>
  <si>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</si>
  <si>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</si>
  <si>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</si>
  <si>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</si>
  <si>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</si>
  <si>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</si>
  <si>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</si>
  <si>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</si>
  <si>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</si>
  <si>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</si>
  <si>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</si>
  <si>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</si>
  <si>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</si>
  <si>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</si>
  <si>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</si>
  <si>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</si>
  <si>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</si>
  <si>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</si>
  <si>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</si>
  <si>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</si>
  <si>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</si>
  <si>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</si>
  <si>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</si>
  <si>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</si>
  <si>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</si>
  <si>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</si>
  <si>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</si>
  <si>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</si>
  <si>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</si>
  <si>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</si>
  <si>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</si>
  <si>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</si>
  <si>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</si>
  <si>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</si>
  <si>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</si>
  <si>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</si>
  <si>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</si>
  <si>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</si>
  <si>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</si>
  <si>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</si>
  <si>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</si>
  <si>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</si>
  <si>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</si>
  <si>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</si>
  <si>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</si>
  <si>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</si>
  <si>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</si>
  <si>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</si>
  <si>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</si>
  <si>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</si>
  <si>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</si>
  <si>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</si>
  <si>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</si>
  <si>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</si>
  <si>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</si>
  <si>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</si>
  <si>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</si>
  <si>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</si>
  <si>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</si>
  <si>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</si>
  <si>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</si>
  <si>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</si>
  <si>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</si>
  <si>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</si>
  <si>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</si>
  <si>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</si>
  <si>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</si>
  <si>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</si>
  <si>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</si>
  <si>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</si>
  <si>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</si>
  <si>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</si>
  <si>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</si>
  <si>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</si>
  <si>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</si>
  <si>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</si>
  <si>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</si>
  <si>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</si>
  <si>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</si>
  <si>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</si>
  <si>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</si>
  <si>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</si>
  <si>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</si>
  <si>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</si>
  <si>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</si>
  <si>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</si>
  <si>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</si>
  <si>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</si>
  <si>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</si>
  <si>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</si>
  <si>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</si>
  <si>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</si>
  <si>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</si>
  <si>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</si>
  <si>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</si>
  <si>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</si>
  <si>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</si>
  <si>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</si>
  <si>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</si>
  <si>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</si>
  <si>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</si>
  <si>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</si>
  <si>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</si>
  <si>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</si>
  <si>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</si>
  <si>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</si>
  <si>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</si>
  <si>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</si>
  <si>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</si>
  <si>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</si>
  <si>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</si>
  <si>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</si>
  <si>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</si>
  <si>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</si>
  <si>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</si>
  <si>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</si>
  <si>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</si>
  <si>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</si>
  <si>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</si>
  <si>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</si>
  <si>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</si>
  <si>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</si>
  <si>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</si>
  <si>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</si>
  <si>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</si>
  <si>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</si>
  <si>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</si>
  <si>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</si>
  <si>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</si>
  <si>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</si>
  <si>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</si>
  <si>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</si>
  <si>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</si>
  <si>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</si>
  <si>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</si>
  <si>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</si>
  <si>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</si>
  <si>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</si>
  <si>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</si>
  <si>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</si>
  <si>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</si>
  <si>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</si>
  <si>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</si>
  <si>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</si>
  <si>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</si>
  <si>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</si>
  <si>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</si>
  <si>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</si>
  <si>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</si>
  <si>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</si>
  <si>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</si>
  <si>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</si>
  <si>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</si>
  <si>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</si>
  <si>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</si>
  <si>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</si>
  <si>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</si>
  <si>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</si>
  <si>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</si>
  <si>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</si>
  <si>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</si>
  <si>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</si>
  <si>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</si>
  <si>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</si>
  <si>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</si>
  <si>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</si>
  <si>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</si>
  <si>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</si>
  <si>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</si>
  <si>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</si>
  <si>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</si>
  <si>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</si>
  <si>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</si>
  <si>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</si>
  <si>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</si>
  <si>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</si>
  <si>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</si>
  <si>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</si>
  <si>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</si>
  <si>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</si>
  <si>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</si>
  <si>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</si>
  <si>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</si>
  <si>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</si>
  <si>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</si>
  <si>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</si>
  <si>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</si>
  <si>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</si>
  <si>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</si>
  <si>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</si>
  <si>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</si>
  <si>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</si>
  <si>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</si>
  <si>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</si>
  <si>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</si>
  <si>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</si>
  <si>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</si>
  <si>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</si>
  <si>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</si>
  <si>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</si>
  <si>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</si>
  <si>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</si>
  <si>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</si>
  <si>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</si>
  <si>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</si>
  <si>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</si>
  <si>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</si>
  <si>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</si>
  <si>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</si>
  <si>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</si>
  <si>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</si>
  <si>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</si>
  <si>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</si>
  <si>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</si>
  <si>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</si>
  <si>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</si>
  <si>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</si>
  <si>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</si>
  <si>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</si>
  <si>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</si>
  <si>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</si>
  <si>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</si>
  <si>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</si>
  <si>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</si>
  <si>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</si>
  <si>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</si>
  <si>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</si>
  <si>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</si>
  <si>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</si>
  <si>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</si>
  <si>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</si>
  <si>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</si>
  <si>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</si>
  <si>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</si>
  <si>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</si>
  <si>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</si>
  <si>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</si>
  <si>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</si>
  <si>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</si>
  <si>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</si>
  <si>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</si>
  <si>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</si>
  <si>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</si>
  <si>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</si>
  <si>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</si>
  <si>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</si>
  <si>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</si>
  <si>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</si>
  <si>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</si>
  <si>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</si>
  <si>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</si>
  <si>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</si>
  <si>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</si>
  <si>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</si>
  <si>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</si>
  <si>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</si>
  <si>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</si>
  <si>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</si>
  <si>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</si>
  <si>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</si>
  <si>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</si>
  <si>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</si>
  <si>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</si>
  <si>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</si>
  <si>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</si>
  <si>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</si>
  <si>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</si>
  <si>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</si>
  <si>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</si>
  <si>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</si>
  <si>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</si>
  <si>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</si>
  <si>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</si>
  <si>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</si>
  <si>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</si>
  <si>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</si>
  <si>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</si>
  <si>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</si>
  <si>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</si>
  <si>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</si>
  <si>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</si>
  <si>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</si>
  <si>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</si>
  <si>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</si>
  <si>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</si>
  <si>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</si>
  <si>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</si>
  <si>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</si>
  <si>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</si>
  <si>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</si>
  <si>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</si>
  <si>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</si>
  <si>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</si>
  <si>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</si>
  <si>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</si>
  <si>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</si>
  <si>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</si>
  <si>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</si>
  <si>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</si>
  <si>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</si>
  <si>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</si>
  <si>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</si>
  <si>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</si>
  <si>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</si>
  <si>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</si>
  <si>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</si>
  <si>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</si>
  <si>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</si>
  <si>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</si>
  <si>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</si>
  <si>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</si>
  <si>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</si>
  <si>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</si>
  <si>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</si>
  <si>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</si>
  <si>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</si>
  <si>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</si>
  <si>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</si>
  <si>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</si>
  <si>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</si>
  <si>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</si>
  <si>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</si>
  <si>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</si>
  <si>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</si>
  <si>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</si>
  <si>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</si>
  <si>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</si>
  <si>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</si>
  <si>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</si>
  <si>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</si>
  <si>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</si>
  <si>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</si>
  <si>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</si>
  <si>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</si>
  <si>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</si>
  <si>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</si>
  <si>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</si>
  <si>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</si>
  <si>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</si>
  <si>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</si>
  <si>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</si>
  <si>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</si>
  <si>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</si>
  <si>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</si>
  <si>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</si>
  <si>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</si>
  <si>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</si>
  <si>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</si>
  <si>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</si>
  <si>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</si>
  <si>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</si>
  <si>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</si>
  <si>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</si>
  <si>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</si>
  <si>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</si>
  <si>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</si>
  <si>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</si>
  <si>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</si>
  <si>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</si>
  <si>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</si>
  <si>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</si>
  <si>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</si>
  <si>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</si>
  <si>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</si>
  <si>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</si>
  <si>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</si>
  <si>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</si>
  <si>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</si>
  <si>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</si>
  <si>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</si>
  <si>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</si>
  <si>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</si>
  <si>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</si>
  <si>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</si>
  <si>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</si>
  <si>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</si>
  <si>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</si>
  <si>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</si>
  <si>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</si>
  <si>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</si>
  <si>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</si>
  <si>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</si>
  <si>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</si>
  <si>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</si>
  <si>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</si>
  <si>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</si>
  <si>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</si>
  <si>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</si>
  <si>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</si>
  <si>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</si>
  <si>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</si>
  <si>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</si>
  <si>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</si>
  <si>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</si>
  <si>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</si>
  <si>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</si>
  <si>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</si>
  <si>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</si>
  <si>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</si>
  <si>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</si>
  <si>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</si>
  <si>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</si>
  <si>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</si>
  <si>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</si>
  <si>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</si>
  <si>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</si>
  <si>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</si>
  <si>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</si>
  <si>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</si>
  <si>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</si>
  <si>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</si>
  <si>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</si>
  <si>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</si>
  <si>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</si>
  <si>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</si>
  <si>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</si>
  <si>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</si>
  <si>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</si>
  <si>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</si>
  <si>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</si>
  <si>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</si>
  <si>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</si>
  <si>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</si>
  <si>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</si>
  <si>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</si>
  <si>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</si>
  <si>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</si>
  <si>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</si>
  <si>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</si>
  <si>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</si>
  <si>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</si>
  <si>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</si>
  <si>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</si>
  <si>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</si>
  <si>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</si>
  <si>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</si>
  <si>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</si>
  <si>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</si>
  <si>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</si>
  <si>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</si>
  <si>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</si>
  <si>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</si>
  <si>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</si>
  <si>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</si>
  <si>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</si>
  <si>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</si>
  <si>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</si>
  <si>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</si>
  <si>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</si>
  <si>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</si>
  <si>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</si>
  <si>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</si>
  <si>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</si>
  <si>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</si>
  <si>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</si>
  <si>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</si>
  <si>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</si>
  <si>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</si>
  <si>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</si>
  <si>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</si>
  <si>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</si>
  <si>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</si>
  <si>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</si>
  <si>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</si>
  <si>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</si>
  <si>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</si>
  <si>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</si>
  <si>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</si>
  <si>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</si>
  <si>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</si>
  <si>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</si>
  <si>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</si>
  <si>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</si>
  <si>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</si>
  <si>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</si>
  <si>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</si>
  <si>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</si>
  <si>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</si>
  <si>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</si>
  <si>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</si>
  <si>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</si>
  <si>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</si>
  <si>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</si>
  <si>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</si>
  <si>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</si>
  <si>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</si>
  <si>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</si>
  <si>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</si>
  <si>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</si>
  <si>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</si>
  <si>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</si>
  <si>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</si>
  <si>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</si>
  <si>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</si>
  <si>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</si>
  <si>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</si>
  <si>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</si>
  <si>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</si>
  <si>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</si>
  <si>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</si>
  <si>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</si>
  <si>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</si>
  <si>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</si>
  <si>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</si>
  <si>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</si>
  <si>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</si>
  <si>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</si>
  <si>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</si>
  <si>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</si>
  <si>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</si>
  <si>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</si>
  <si>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</si>
  <si>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</si>
  <si>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</si>
  <si>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</si>
  <si>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</si>
  <si>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</si>
  <si>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</si>
  <si>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</si>
  <si>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</si>
  <si>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</si>
  <si>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</si>
  <si>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</si>
  <si>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</si>
  <si>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</si>
  <si>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</si>
  <si>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</si>
  <si>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</si>
  <si>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</si>
  <si>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</si>
  <si>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</si>
  <si>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</si>
  <si>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</si>
  <si>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</si>
  <si>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</si>
  <si>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</si>
  <si>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</si>
  <si>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</si>
  <si>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</si>
  <si>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</si>
  <si>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</si>
  <si>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</si>
  <si>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</si>
  <si>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</si>
  <si>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</si>
  <si>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</si>
  <si>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</si>
  <si>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</si>
  <si>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</si>
  <si>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</si>
  <si>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</si>
  <si>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</si>
  <si>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</si>
  <si>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</si>
  <si>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</si>
  <si>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</si>
  <si>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</si>
  <si>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</si>
  <si>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</si>
  <si>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</si>
  <si>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</si>
  <si>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</si>
  <si>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</si>
  <si>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</si>
  <si>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</si>
  <si>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</si>
  <si>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</si>
  <si>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</si>
  <si>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</si>
  <si>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</si>
  <si>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</si>
  <si>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</si>
  <si>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</si>
  <si>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</si>
  <si>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</si>
  <si>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</si>
  <si>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</si>
  <si>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</si>
  <si>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</si>
  <si>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</si>
  <si>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</si>
  <si>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</si>
  <si>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</si>
  <si>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</si>
  <si>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</si>
  <si>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</si>
  <si>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</si>
  <si>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</si>
  <si>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</si>
  <si>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</si>
  <si>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</si>
  <si>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</si>
  <si>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</si>
  <si>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</si>
  <si>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</si>
  <si>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</si>
  <si>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</si>
  <si>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</si>
  <si>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</si>
  <si>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</si>
  <si>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</si>
  <si>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</si>
  <si>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</si>
  <si>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</si>
  <si>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</si>
  <si>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</si>
  <si>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</si>
  <si>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</si>
  <si>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</si>
  <si>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</si>
  <si>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</si>
  <si>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</si>
  <si>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</si>
  <si>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</si>
  <si>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</si>
  <si>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</si>
  <si>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</si>
  <si>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</si>
  <si>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</si>
  <si>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</si>
  <si>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</si>
  <si>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</si>
  <si>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</si>
  <si>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</si>
  <si>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</si>
  <si>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</si>
  <si>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</si>
  <si>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</si>
  <si>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</si>
  <si>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</si>
  <si>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</si>
  <si>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</si>
  <si>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</si>
  <si>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</si>
  <si>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</si>
  <si>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</si>
  <si>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</si>
  <si>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</si>
  <si>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</si>
  <si>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</si>
  <si>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</si>
  <si>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</si>
  <si>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</si>
  <si>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</si>
  <si>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</si>
  <si>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</si>
  <si>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</si>
  <si>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</si>
  <si>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</si>
  <si>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</si>
  <si>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</si>
  <si>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</si>
  <si>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</si>
  <si>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</si>
  <si>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</si>
  <si>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</si>
  <si>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</si>
  <si>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</si>
  <si>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</si>
  <si>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</si>
  <si>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</si>
  <si>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</si>
  <si>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</si>
  <si>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</si>
  <si>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</si>
  <si>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</si>
  <si>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</si>
  <si>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</si>
  <si>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</si>
  <si>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</si>
  <si>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</si>
  <si>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</si>
  <si>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</si>
  <si>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</si>
  <si>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</si>
  <si>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</si>
  <si>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</si>
  <si>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</si>
  <si>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</si>
  <si>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</si>
  <si>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</si>
  <si>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</si>
  <si>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</si>
  <si>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</si>
  <si>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</si>
  <si>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</si>
  <si>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</si>
  <si>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</si>
  <si>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</si>
  <si>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</si>
  <si>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</si>
  <si>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</si>
  <si>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</si>
  <si>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</si>
  <si>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</si>
  <si>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</si>
  <si>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</si>
  <si>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</si>
  <si>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</si>
  <si>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</si>
  <si>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</si>
  <si>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</si>
  <si>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</si>
  <si>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</si>
  <si>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</si>
  <si>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</si>
  <si>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</si>
  <si>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</si>
  <si>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</si>
  <si>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</si>
  <si>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</si>
  <si>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</si>
  <si>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</si>
  <si>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</si>
  <si>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</si>
  <si>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</si>
  <si>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</si>
  <si>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</si>
  <si>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</si>
  <si>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</si>
  <si>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</si>
  <si>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</si>
  <si>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</si>
  <si>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</si>
  <si>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</si>
  <si>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</si>
  <si>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</si>
  <si>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</si>
  <si>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</si>
  <si>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</si>
  <si>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</si>
  <si>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</si>
  <si>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</si>
  <si>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</si>
  <si>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</si>
  <si>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</si>
  <si>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</si>
  <si>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</si>
  <si>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</si>
  <si>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</si>
  <si>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</si>
  <si>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</si>
  <si>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</si>
  <si>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</si>
  <si>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</si>
  <si>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</si>
  <si>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</si>
  <si>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</si>
  <si>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</si>
  <si>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</si>
  <si>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</si>
  <si>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</si>
  <si>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</si>
  <si>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</si>
  <si>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</si>
  <si>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</si>
  <si>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</si>
  <si>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</si>
  <si>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</si>
  <si>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</si>
  <si>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</si>
  <si>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</si>
  <si>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</si>
  <si>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</si>
  <si>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</si>
  <si>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</si>
  <si>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</si>
  <si>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</si>
  <si>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</si>
  <si>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</si>
  <si>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</si>
  <si>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</si>
  <si>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</si>
  <si>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</si>
  <si>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</si>
  <si>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</si>
  <si>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</si>
  <si>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</si>
  <si>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</si>
  <si>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</si>
  <si>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</si>
  <si>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</si>
  <si>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</si>
  <si>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</si>
  <si>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</si>
  <si>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</si>
  <si>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</si>
  <si>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</si>
  <si>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</si>
  <si>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</si>
  <si>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</si>
  <si>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</si>
  <si>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</si>
  <si>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</si>
  <si>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</si>
  <si>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</si>
  <si>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</si>
  <si>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</si>
  <si>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</si>
  <si>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</si>
  <si>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</si>
  <si>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</si>
  <si>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</si>
  <si>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</si>
  <si>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</si>
  <si>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</si>
  <si>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</si>
  <si>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</si>
  <si>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</si>
  <si>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</si>
  <si>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</si>
  <si>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</si>
  <si>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</si>
  <si>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</si>
  <si>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</si>
  <si>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</si>
  <si>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</si>
  <si>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</si>
  <si>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</si>
  <si>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</si>
  <si>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</si>
  <si>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</si>
  <si>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</si>
  <si>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</si>
  <si>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</si>
  <si>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</si>
  <si>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</si>
  <si>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</si>
  <si>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</si>
  <si>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</si>
  <si>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</si>
  <si>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</si>
  <si>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</si>
  <si>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</si>
  <si>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</si>
  <si>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</si>
  <si>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</si>
  <si>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</si>
  <si>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</si>
  <si>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</si>
  <si>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</si>
  <si>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</si>
  <si>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</si>
  <si>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</si>
  <si>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</si>
  <si>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</si>
  <si>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</si>
  <si>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</si>
  <si>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</si>
  <si>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</si>
  <si>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</si>
  <si>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</si>
  <si>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</si>
  <si>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</si>
  <si>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</si>
  <si>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</si>
  <si>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</si>
  <si>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</si>
  <si>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</si>
  <si>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</si>
  <si>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</si>
  <si>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</si>
  <si>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</si>
  <si>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</si>
  <si>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</si>
  <si>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</si>
  <si>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</si>
  <si>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</si>
  <si>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</si>
  <si>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</si>
  <si>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</si>
  <si>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</si>
  <si>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</si>
  <si>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</si>
  <si>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</si>
  <si>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</si>
  <si>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</si>
  <si>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</si>
  <si>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</si>
  <si>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</si>
  <si>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</si>
  <si>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</si>
  <si>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</si>
  <si>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</si>
  <si>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</si>
  <si>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</si>
  <si>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</si>
  <si>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</si>
  <si>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</si>
  <si>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</si>
  <si>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</si>
  <si>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</si>
  <si>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</si>
  <si>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</si>
  <si>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</si>
  <si>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</si>
  <si>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</si>
  <si>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</si>
  <si>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</si>
  <si>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</si>
  <si>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</si>
  <si>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</si>
  <si>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</si>
  <si>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</si>
  <si>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</si>
  <si>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</si>
  <si>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</si>
  <si>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</si>
  <si>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</si>
  <si>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</si>
  <si>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</si>
  <si>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</si>
  <si>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</si>
  <si>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</si>
  <si>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</si>
  <si>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</si>
  <si>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</si>
  <si>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</si>
  <si>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</si>
  <si>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</si>
  <si>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</si>
  <si>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</si>
  <si>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</si>
  <si>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</si>
  <si>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</si>
  <si>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</si>
  <si>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</si>
  <si>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</si>
  <si>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</si>
  <si>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</si>
  <si>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</si>
  <si>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</si>
  <si>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</si>
  <si>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</si>
  <si>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</si>
  <si>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</si>
  <si>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</si>
  <si>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</si>
  <si>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</si>
  <si>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</si>
  <si>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</si>
  <si>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</si>
  <si>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</si>
  <si>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</si>
  <si>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</si>
  <si>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</si>
  <si>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</si>
  <si>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</si>
  <si>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</si>
  <si>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</si>
  <si>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</si>
  <si>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</si>
  <si>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</si>
  <si>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</si>
  <si>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</si>
  <si>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</si>
  <si>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</si>
  <si>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</si>
  <si>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</si>
  <si>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</si>
  <si>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</si>
  <si>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</si>
  <si>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</si>
  <si>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</si>
  <si>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</si>
  <si>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</si>
  <si>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</si>
  <si>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</si>
  <si>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</si>
  <si>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</si>
  <si>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</si>
  <si>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</si>
  <si>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</si>
  <si>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</si>
  <si>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</si>
  <si>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</si>
  <si>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</si>
  <si>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</si>
  <si>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</si>
  <si>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</si>
  <si>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</si>
  <si>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</si>
  <si>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</si>
  <si>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</si>
  <si>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</si>
  <si>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</si>
  <si>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</si>
  <si>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</si>
  <si>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</si>
  <si>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</si>
  <si>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</si>
  <si>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</si>
  <si>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</si>
  <si>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</si>
  <si>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</si>
  <si>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</si>
  <si>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</si>
  <si>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</si>
  <si>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</si>
  <si>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</si>
  <si>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</si>
  <si>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</si>
  <si>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</si>
  <si>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</si>
  <si>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</si>
  <si>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</si>
  <si>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</si>
  <si>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</si>
  <si>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</si>
  <si>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</si>
  <si>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</si>
  <si>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</si>
  <si>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</si>
  <si>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</si>
  <si>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</si>
  <si>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</si>
  <si>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</si>
  <si>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</si>
  <si>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</si>
  <si>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</si>
  <si>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</si>
  <si>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</si>
  <si>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</si>
  <si>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</si>
  <si>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</si>
  <si>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</si>
  <si>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</si>
  <si>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</si>
  <si>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</si>
  <si>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</si>
  <si>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</si>
  <si>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</si>
  <si>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</si>
  <si>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</si>
  <si>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</si>
  <si>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</si>
  <si>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</si>
  <si>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</si>
  <si>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</si>
  <si>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</si>
  <si>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</si>
  <si>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</si>
  <si>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</si>
  <si>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</si>
  <si>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</si>
  <si>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</si>
  <si>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</si>
  <si>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</si>
  <si>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</si>
  <si>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</si>
  <si>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</si>
  <si>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</si>
  <si>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</si>
  <si>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</si>
  <si>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</si>
  <si>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</si>
  <si>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</si>
  <si>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</si>
  <si>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</si>
  <si>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</si>
  <si>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</si>
  <si>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</si>
  <si>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</si>
  <si>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</si>
  <si>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</si>
  <si>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</si>
  <si>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</si>
  <si>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</si>
  <si>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</si>
  <si>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</si>
  <si>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</si>
  <si>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</si>
  <si>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</si>
  <si>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</si>
  <si>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</si>
  <si>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</si>
  <si>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</si>
  <si>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</si>
  <si>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</si>
  <si>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</si>
  <si>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</si>
  <si>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</si>
  <si>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</si>
  <si>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</si>
  <si>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</si>
  <si>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</si>
  <si>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</si>
  <si>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</si>
  <si>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</si>
  <si>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</si>
  <si>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</si>
  <si>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</si>
  <si>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</si>
  <si>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</si>
  <si>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</si>
  <si>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</si>
  <si>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</si>
  <si>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</si>
  <si>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</si>
  <si>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</si>
  <si>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</si>
  <si>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</si>
  <si>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</si>
  <si>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</si>
  <si>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</si>
  <si>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</si>
  <si>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</si>
  <si>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</si>
  <si>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</si>
  <si>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</si>
  <si>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</si>
  <si>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</si>
  <si>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</si>
  <si>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</si>
  <si>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</si>
  <si>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</si>
  <si>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</si>
  <si>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</si>
  <si>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</si>
  <si>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</si>
  <si>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</si>
  <si>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</si>
  <si>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</si>
  <si>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</si>
  <si>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</si>
  <si>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</si>
  <si>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</si>
  <si>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</si>
  <si>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</si>
  <si>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</si>
  <si>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</si>
  <si>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</si>
  <si>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</si>
  <si>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</si>
  <si>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</si>
  <si>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</si>
  <si>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</si>
  <si>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</si>
  <si>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</si>
  <si>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</si>
  <si>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</si>
  <si>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</si>
  <si>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</si>
  <si>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</si>
  <si>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</si>
  <si>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</si>
  <si>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</si>
  <si>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</si>
  <si>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</si>
  <si>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</si>
  <si>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</si>
  <si>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</si>
  <si>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</si>
  <si>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</si>
  <si>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</si>
  <si>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</si>
  <si>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</si>
  <si>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</si>
  <si>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</si>
  <si>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</si>
  <si>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</si>
  <si>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</si>
  <si>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</si>
  <si>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</si>
  <si>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</si>
  <si>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</si>
  <si>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</si>
  <si>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</si>
  <si>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</si>
  <si>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</si>
  <si>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</si>
  <si>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</si>
  <si>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</si>
  <si>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</si>
  <si>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</si>
  <si>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</si>
  <si>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</si>
  <si>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</si>
  <si>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</si>
  <si>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</si>
  <si>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</si>
  <si>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</si>
  <si>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</si>
  <si>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</si>
  <si>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</si>
  <si>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</si>
  <si>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</si>
  <si>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</si>
  <si>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</si>
  <si>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</si>
  <si>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</si>
  <si>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</si>
  <si>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</si>
  <si>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</si>
  <si>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</si>
  <si>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</si>
  <si>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</si>
  <si>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</si>
  <si>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</si>
  <si>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</si>
  <si>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</si>
  <si>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</si>
  <si>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</si>
  <si>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</si>
  <si>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</si>
  <si>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</si>
  <si>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</si>
  <si>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</si>
  <si>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</si>
  <si>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</si>
  <si>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</si>
  <si>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</si>
  <si>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</si>
  <si>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</si>
  <si>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</si>
  <si>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</si>
  <si>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</si>
  <si>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</si>
  <si>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</si>
  <si>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</si>
  <si>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</si>
  <si>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</si>
  <si>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</si>
  <si>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</si>
  <si>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</si>
  <si>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</si>
  <si>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</si>
  <si>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</si>
  <si>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</si>
  <si>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</si>
  <si>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</si>
  <si>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</si>
  <si>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</si>
  <si>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</si>
  <si>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</si>
  <si>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</si>
  <si>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</si>
  <si>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</si>
  <si>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</si>
  <si>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</si>
  <si>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</si>
  <si>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</si>
  <si>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</si>
  <si>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</si>
  <si>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</si>
  <si>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</si>
  <si>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</si>
  <si>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</si>
  <si>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</si>
  <si>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</si>
  <si>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</si>
  <si>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</si>
  <si>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</si>
  <si>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</si>
  <si>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</si>
  <si>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</si>
  <si>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</si>
  <si>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</si>
  <si>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</si>
  <si>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</si>
  <si>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</si>
  <si>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</si>
  <si>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</si>
  <si>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</si>
  <si>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</si>
  <si>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</si>
  <si>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</si>
  <si>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</si>
  <si>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</si>
  <si>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</si>
  <si>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</si>
  <si>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</si>
  <si>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</si>
  <si>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</si>
  <si>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</si>
  <si>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</si>
  <si>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</si>
  <si>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</si>
  <si>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</si>
  <si>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</si>
  <si>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</si>
  <si>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</si>
  <si>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</si>
  <si>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</si>
  <si>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</si>
  <si>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</si>
  <si>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</si>
  <si>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</si>
  <si>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</si>
  <si>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</si>
  <si>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</si>
  <si>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</si>
  <si>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</si>
  <si>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</si>
  <si>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</si>
  <si>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</si>
  <si>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</si>
  <si>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</si>
  <si>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</si>
  <si>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</si>
  <si>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</si>
  <si>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</si>
  <si>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</si>
  <si>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</si>
  <si>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</si>
  <si>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</si>
  <si>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</si>
  <si>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</si>
  <si>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</si>
  <si>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</si>
  <si>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</si>
  <si>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</si>
  <si>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</si>
  <si>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</si>
  <si>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</si>
  <si>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</si>
  <si>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</si>
  <si>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</si>
  <si>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</si>
  <si>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</si>
  <si>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</si>
  <si>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</si>
  <si>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</si>
  <si>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</si>
  <si>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</si>
  <si>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</si>
  <si>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</si>
  <si>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</si>
  <si>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</si>
  <si>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</si>
  <si>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</si>
  <si>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</si>
  <si>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</si>
  <si>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</si>
  <si>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</si>
  <si>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</si>
  <si>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</si>
  <si>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</si>
  <si>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</si>
  <si>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</si>
  <si>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</si>
  <si>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</si>
  <si>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</si>
  <si>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</si>
  <si>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</si>
  <si>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</si>
  <si>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</si>
  <si>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</si>
  <si>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</si>
  <si>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</si>
  <si>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</si>
  <si>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</si>
  <si>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</si>
  <si>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</si>
  <si>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</si>
  <si>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</si>
  <si>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</si>
  <si>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</si>
  <si>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</si>
  <si>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</si>
  <si>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</si>
  <si>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</si>
  <si>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</si>
  <si>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</si>
  <si>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</si>
  <si>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</si>
  <si>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</si>
  <si>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</si>
  <si>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</si>
  <si>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</si>
  <si>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</si>
  <si>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</si>
  <si>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</si>
  <si>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</si>
  <si>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</si>
  <si>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</si>
  <si>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</si>
  <si>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</si>
  <si>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</si>
  <si>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</si>
  <si>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</si>
  <si>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</si>
  <si>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</si>
  <si>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</si>
  <si>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</si>
  <si>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</si>
  <si>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</si>
  <si>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</si>
  <si>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</si>
  <si>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</si>
  <si>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</si>
  <si>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</si>
  <si>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</si>
  <si>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</si>
  <si>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</si>
  <si>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</si>
  <si>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</si>
  <si>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</si>
  <si>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</si>
  <si>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</si>
  <si>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</si>
  <si>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</si>
  <si>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</si>
  <si>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</si>
  <si>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</si>
  <si>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</si>
  <si>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</si>
  <si>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</si>
  <si>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</si>
  <si>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</si>
  <si>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</si>
  <si>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</si>
  <si>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</si>
  <si>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</si>
  <si>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</si>
  <si>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</si>
  <si>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</si>
  <si>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</si>
  <si>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</si>
  <si>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</si>
  <si>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</si>
  <si>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</si>
  <si>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</si>
  <si>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</si>
  <si>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</si>
  <si>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</si>
  <si>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</si>
  <si>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</si>
  <si>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</si>
  <si>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</si>
  <si>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</si>
  <si>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</si>
  <si>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</si>
  <si>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</si>
  <si>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</si>
  <si>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</si>
  <si>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</si>
  <si>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</si>
  <si>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</si>
  <si>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</si>
  <si>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</si>
  <si>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</si>
  <si>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</si>
  <si>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</si>
  <si>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</si>
  <si>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</si>
  <si>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</si>
  <si>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</si>
  <si>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</si>
  <si>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</si>
  <si>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</si>
  <si>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</si>
  <si>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</si>
  <si>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</si>
  <si>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</si>
  <si>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</si>
  <si>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</si>
  <si>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</si>
  <si>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</si>
  <si>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</si>
  <si>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</si>
  <si>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</si>
  <si>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</si>
  <si>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</si>
  <si>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</si>
  <si>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</si>
  <si>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</si>
  <si>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</si>
  <si>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</si>
  <si>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</si>
  <si>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</si>
  <si>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</si>
  <si>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</si>
  <si>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</si>
  <si>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</si>
  <si>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</si>
  <si>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</si>
  <si>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</si>
  <si>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</si>
  <si>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</si>
  <si>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</si>
  <si>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</si>
  <si>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</si>
  <si>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</si>
  <si>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</si>
  <si>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</si>
  <si>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</si>
  <si>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</si>
  <si>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</si>
  <si>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</si>
  <si>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</si>
  <si>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</si>
  <si>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</si>
  <si>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</si>
  <si>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</si>
  <si>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</si>
  <si>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</si>
  <si>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</si>
  <si>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</si>
  <si>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</si>
  <si>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</si>
  <si>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</si>
  <si>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</si>
  <si>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</si>
  <si>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</si>
  <si>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</si>
  <si>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</si>
  <si>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</si>
  <si>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</si>
  <si>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</si>
  <si>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</si>
  <si>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</si>
  <si>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</si>
  <si>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</si>
  <si>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</si>
  <si>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</si>
  <si>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</si>
  <si>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</si>
  <si>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</si>
  <si>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</si>
  <si>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</si>
  <si>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</si>
  <si>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</si>
  <si>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</si>
  <si>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</si>
  <si>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</si>
  <si>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</si>
  <si>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</si>
  <si>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</si>
  <si>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</si>
  <si>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</si>
  <si>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</si>
  <si>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</si>
  <si>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</si>
  <si>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</si>
  <si>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</si>
  <si>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</si>
  <si>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</si>
  <si>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</si>
  <si>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</si>
  <si>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</si>
  <si>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</si>
  <si>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</si>
  <si>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</si>
  <si>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</si>
  <si>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</si>
  <si>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</si>
  <si>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</si>
  <si>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</si>
  <si>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</si>
  <si>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</si>
  <si>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</si>
  <si>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</si>
  <si>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</si>
  <si>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</si>
  <si>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</si>
  <si>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</si>
  <si>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</si>
  <si>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</si>
  <si>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</si>
  <si>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</si>
  <si>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</si>
  <si>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</si>
  <si>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</si>
  <si>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</si>
  <si>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</si>
  <si>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</si>
  <si>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</si>
  <si>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</si>
  <si>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</si>
  <si>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</si>
  <si>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</si>
  <si>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</si>
  <si>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</si>
  <si>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</si>
  <si>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</si>
  <si>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</si>
  <si>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</si>
  <si>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</si>
  <si>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</si>
  <si>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</si>
  <si>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</si>
  <si>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</si>
  <si>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</si>
  <si>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</si>
  <si>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</si>
  <si>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</si>
  <si>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</si>
  <si>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</si>
  <si>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</si>
  <si>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</si>
  <si>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</si>
  <si>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</si>
  <si>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</si>
  <si>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</si>
  <si>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</si>
  <si>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</si>
  <si>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</si>
  <si>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</si>
  <si>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</si>
  <si>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</si>
  <si>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</si>
  <si>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</si>
  <si>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</si>
  <si>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</si>
  <si>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</si>
  <si>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</si>
  <si>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</si>
  <si>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</si>
  <si>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</si>
  <si>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</si>
  <si>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</si>
  <si>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</si>
  <si>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</si>
  <si>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</si>
  <si>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</si>
  <si>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</si>
  <si>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</si>
  <si>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</si>
  <si>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</si>
  <si>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</si>
  <si>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</si>
  <si>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</si>
  <si>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</si>
  <si>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</si>
  <si>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</si>
  <si>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</si>
  <si>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</si>
  <si>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</si>
  <si>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</si>
  <si>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</si>
  <si>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</si>
  <si>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</si>
  <si>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</si>
  <si>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</si>
  <si>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</si>
  <si>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</si>
  <si>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</si>
  <si>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</si>
  <si>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</si>
  <si>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</si>
  <si>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</si>
  <si>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</si>
  <si>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</si>
  <si>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</si>
  <si>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</si>
  <si>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</si>
  <si>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</si>
  <si>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</si>
  <si>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</si>
  <si>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</si>
  <si>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</si>
  <si>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</si>
  <si>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</si>
  <si>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</si>
  <si>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</si>
  <si>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</si>
  <si>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</si>
  <si>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</si>
  <si>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</si>
  <si>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</si>
  <si>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</si>
  <si>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</si>
  <si>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</si>
  <si>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</si>
  <si>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</si>
  <si>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</si>
  <si>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</si>
  <si>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</si>
  <si>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</si>
  <si>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</si>
  <si>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</si>
  <si>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</si>
  <si>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</si>
  <si>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</si>
  <si>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</si>
  <si>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</si>
  <si>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</si>
  <si>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</si>
  <si>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</si>
  <si>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</si>
  <si>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</si>
  <si>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</si>
  <si>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</si>
  <si>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</si>
  <si>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</si>
  <si>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</si>
  <si>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</si>
  <si>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</si>
  <si>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</si>
  <si>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</si>
  <si>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</si>
  <si>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</si>
  <si>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</si>
  <si>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</si>
  <si>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</si>
  <si>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</si>
  <si>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</si>
  <si>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</si>
  <si>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</si>
  <si>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</si>
  <si>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</si>
  <si>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</si>
  <si>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</si>
  <si>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</si>
  <si>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</si>
  <si>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</si>
  <si>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</si>
  <si>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</si>
  <si>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</si>
  <si>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</si>
  <si>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</si>
  <si>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</si>
  <si>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</si>
  <si>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</si>
  <si>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</si>
  <si>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</si>
  <si>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</si>
  <si>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</si>
  <si>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</si>
  <si>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</si>
  <si>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</si>
  <si>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</si>
  <si>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</si>
  <si>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</si>
  <si>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</si>
  <si>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</si>
  <si>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</si>
  <si>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</si>
  <si>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</si>
  <si>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</si>
  <si>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</si>
  <si>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</si>
  <si>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</si>
  <si>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</si>
  <si>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</si>
  <si>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</si>
  <si>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</si>
  <si>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</si>
  <si>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</si>
  <si>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</si>
  <si>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</si>
  <si>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</si>
  <si>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</si>
  <si>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</si>
  <si>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</si>
  <si>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</si>
  <si>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</si>
  <si>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</si>
  <si>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</si>
  <si>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</si>
  <si>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</si>
  <si>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</si>
  <si>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</si>
  <si>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</si>
  <si>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</si>
  <si>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</si>
  <si>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</si>
  <si>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</si>
  <si>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</si>
  <si>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</si>
  <si>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</si>
  <si>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</si>
  <si>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</si>
  <si>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</si>
  <si>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</si>
  <si>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</si>
  <si>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</si>
  <si>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</si>
  <si>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</si>
  <si>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</si>
  <si>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</si>
  <si>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</si>
  <si>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</si>
  <si>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</si>
  <si>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</si>
  <si>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</si>
  <si>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</si>
  <si>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</si>
  <si>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</si>
  <si>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</si>
  <si>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</si>
  <si>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</si>
  <si>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</si>
  <si>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</si>
  <si>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</si>
  <si>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</si>
  <si>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</si>
  <si>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</si>
  <si>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</si>
  <si>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</si>
  <si>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</si>
  <si>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</si>
  <si>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</si>
  <si>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</si>
  <si>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</si>
  <si>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</si>
  <si>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</si>
  <si>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</si>
  <si>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</si>
  <si>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</si>
  <si>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</si>
  <si>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</si>
  <si>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</si>
  <si>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</si>
  <si>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</si>
  <si>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</si>
  <si>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</si>
  <si>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</si>
  <si>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</si>
  <si>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</si>
  <si>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</si>
  <si>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</si>
  <si>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</si>
  <si>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</si>
  <si>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</si>
  <si>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</si>
  <si>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</si>
  <si>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</si>
  <si>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</si>
  <si>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</si>
  <si>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</si>
  <si>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</si>
  <si>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</si>
  <si>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</si>
  <si>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</si>
  <si>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</si>
  <si>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</si>
  <si>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</si>
  <si>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</si>
  <si>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</si>
  <si>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</si>
  <si>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</si>
  <si>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</si>
  <si>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</si>
  <si>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</si>
  <si>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</si>
  <si>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</si>
  <si>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</si>
  <si>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</si>
  <si>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</si>
  <si>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</si>
  <si>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</si>
  <si>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</si>
  <si>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</si>
  <si>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</si>
  <si>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</si>
  <si>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</si>
  <si>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</si>
  <si>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</si>
  <si>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</si>
  <si>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</si>
  <si>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</si>
  <si>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</si>
  <si>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</si>
  <si>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</si>
  <si>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</si>
  <si>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</si>
  <si>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</si>
  <si>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</si>
  <si>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</si>
  <si>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</si>
  <si>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</si>
  <si>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</si>
  <si>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</si>
  <si>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</si>
  <si>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</si>
  <si>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</si>
  <si>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</si>
  <si>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</si>
  <si>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</si>
  <si>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</si>
  <si>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</si>
  <si>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</si>
  <si>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</si>
  <si>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</si>
  <si>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</si>
  <si>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</si>
  <si>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</si>
  <si>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</si>
  <si>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</si>
  <si>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</si>
  <si>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</si>
  <si>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</si>
  <si>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</si>
  <si>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</si>
  <si>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</si>
  <si>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</si>
  <si>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</si>
  <si>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</si>
  <si>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</si>
  <si>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</si>
  <si>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</si>
  <si>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</si>
  <si>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</si>
  <si>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</si>
  <si>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</si>
  <si>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</si>
  <si>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</si>
  <si>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</si>
  <si>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</si>
  <si>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</si>
  <si>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</si>
  <si>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</si>
  <si>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</si>
  <si>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</si>
  <si>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</si>
  <si>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</si>
  <si>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</si>
  <si>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</si>
  <si>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</si>
  <si>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</si>
  <si>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</si>
  <si>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</si>
  <si>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</si>
  <si>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</si>
  <si>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</si>
  <si>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</si>
  <si>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</si>
  <si>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</si>
  <si>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</si>
  <si>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</si>
  <si>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</si>
  <si>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</si>
  <si>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</si>
  <si>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</si>
  <si>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</si>
  <si>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</si>
  <si>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</si>
  <si>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</si>
  <si>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</si>
  <si>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</si>
  <si>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</si>
  <si>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</si>
  <si>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</si>
  <si>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</si>
  <si>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</si>
  <si>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</si>
  <si>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</si>
  <si>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</si>
  <si>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</si>
  <si>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</si>
  <si>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</si>
  <si>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</si>
  <si>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</si>
  <si>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</si>
  <si>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</si>
  <si>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</si>
  <si>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</si>
  <si>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</si>
  <si>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</si>
  <si>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</si>
  <si>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</si>
  <si>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</si>
  <si>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</si>
  <si>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</si>
  <si>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</si>
  <si>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</si>
  <si>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</si>
  <si>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</si>
  <si>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</si>
  <si>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</si>
  <si>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</si>
  <si>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</si>
  <si>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</si>
  <si>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</si>
  <si>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</si>
  <si>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</si>
  <si>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</si>
  <si>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</si>
  <si>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</si>
  <si>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</si>
  <si>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</si>
  <si>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</si>
  <si>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</si>
  <si>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</si>
  <si>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</si>
  <si>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</si>
  <si>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</si>
  <si>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</si>
  <si>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</si>
  <si>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</si>
  <si>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</si>
  <si>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</si>
  <si>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</si>
  <si>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</si>
  <si>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</si>
  <si>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</si>
  <si>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</si>
  <si>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</si>
  <si>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</si>
  <si>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</si>
  <si>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</si>
  <si>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</si>
  <si>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</si>
  <si>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</si>
  <si>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</si>
  <si>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</si>
  <si>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</si>
  <si>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</si>
  <si>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</si>
  <si>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</si>
  <si>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</si>
  <si>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</si>
  <si>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</si>
  <si>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</si>
  <si>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</si>
  <si>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</si>
  <si>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</si>
  <si>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</si>
  <si>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</si>
  <si>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</si>
  <si>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</si>
  <si>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</si>
  <si>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</si>
  <si>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</si>
  <si>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</si>
  <si>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</si>
  <si>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</si>
  <si>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</si>
  <si>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</si>
  <si>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</si>
  <si>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</si>
  <si>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</si>
  <si>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</si>
  <si>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</si>
  <si>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</si>
  <si>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</si>
  <si>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</si>
  <si>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</si>
  <si>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</si>
  <si>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</si>
  <si>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</si>
  <si>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</si>
  <si>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</si>
  <si>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</si>
  <si>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</si>
  <si>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</si>
  <si>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</si>
  <si>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</si>
  <si>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</si>
  <si>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</si>
  <si>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</si>
  <si>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</si>
  <si>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</si>
  <si>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</si>
  <si>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</si>
  <si>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</si>
  <si>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</si>
  <si>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</si>
  <si>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</si>
  <si>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</si>
  <si>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</si>
  <si>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</si>
  <si>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</si>
  <si>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</si>
  <si>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</si>
  <si>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</si>
  <si>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</si>
  <si>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</si>
  <si>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</si>
  <si>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</si>
  <si>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</si>
  <si>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</si>
  <si>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</si>
  <si>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</si>
  <si>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</si>
  <si>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</si>
  <si>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</si>
  <si>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</si>
  <si>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</si>
  <si>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</si>
  <si>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</si>
  <si>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</si>
  <si>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</si>
  <si>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</si>
  <si>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</si>
  <si>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</si>
  <si>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</si>
  <si>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</si>
  <si>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</si>
  <si>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</si>
  <si>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</si>
  <si>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</si>
  <si>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</si>
  <si>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</si>
  <si>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</si>
  <si>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</si>
  <si>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</si>
  <si>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</si>
  <si>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</si>
  <si>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</si>
  <si>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</si>
  <si>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</si>
  <si>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</si>
  <si>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</si>
  <si>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</si>
  <si>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</si>
  <si>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</si>
  <si>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</si>
  <si>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</si>
  <si>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</si>
  <si>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</si>
  <si>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</si>
  <si>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</si>
  <si>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</si>
  <si>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</si>
  <si>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</si>
  <si>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</si>
  <si>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</si>
  <si>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</si>
  <si>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</si>
  <si>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</si>
  <si>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</si>
  <si>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</si>
  <si>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</si>
  <si>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</si>
  <si>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</si>
  <si>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</si>
  <si>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</si>
  <si>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</si>
  <si>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</si>
  <si>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</si>
  <si>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</si>
  <si>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</si>
  <si>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</si>
  <si>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</si>
  <si>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</si>
  <si>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</si>
  <si>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</si>
  <si>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</si>
  <si>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</si>
  <si>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</si>
  <si>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</si>
  <si>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</si>
  <si>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</si>
  <si>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</si>
  <si>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</si>
  <si>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</si>
  <si>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</si>
  <si>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</si>
  <si>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</si>
  <si>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</si>
  <si>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</si>
  <si>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</si>
  <si>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</si>
  <si>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</si>
  <si>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</si>
  <si>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</si>
  <si>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</si>
  <si>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</si>
  <si>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</si>
  <si>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</si>
  <si>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</si>
  <si>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</si>
  <si>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</si>
  <si>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</si>
  <si>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</si>
  <si>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</si>
  <si>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</si>
  <si>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</si>
  <si>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</si>
  <si>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</si>
  <si>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</si>
  <si>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</si>
  <si>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</si>
  <si>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</si>
  <si>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</si>
  <si>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</si>
  <si>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</si>
  <si>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</si>
  <si>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</si>
  <si>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</si>
  <si>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</si>
  <si>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</si>
  <si>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</si>
  <si>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</si>
  <si>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</si>
  <si>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</si>
  <si>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</si>
  <si>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</si>
  <si>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</si>
  <si>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</si>
  <si>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</si>
  <si>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</si>
  <si>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</si>
  <si>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</si>
  <si>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</si>
  <si>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</si>
  <si>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</si>
  <si>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</si>
  <si>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</si>
  <si>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</si>
  <si>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</si>
  <si>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</si>
  <si>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</si>
  <si>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</si>
  <si>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</si>
  <si>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</si>
  <si>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</si>
  <si>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</si>
  <si>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</si>
  <si>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</si>
  <si>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</si>
  <si>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</si>
  <si>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</si>
  <si>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</si>
  <si>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</si>
  <si>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</si>
  <si>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</si>
  <si>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</si>
  <si>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</si>
  <si>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</si>
  <si>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</si>
  <si>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</si>
  <si>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</si>
  <si>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</si>
  <si>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</si>
  <si>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</si>
  <si>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</si>
  <si>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</si>
  <si>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</si>
  <si>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</si>
  <si>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</si>
  <si>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</si>
  <si>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</si>
  <si>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</si>
  <si>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</si>
  <si>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</si>
  <si>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</si>
  <si>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</si>
  <si>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</si>
  <si>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</si>
  <si>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</si>
  <si>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</si>
  <si>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</si>
  <si>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</si>
  <si>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</si>
  <si>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</si>
  <si>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</si>
  <si>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</si>
  <si>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</si>
  <si>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</si>
  <si>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</si>
  <si>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</si>
  <si>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</si>
  <si>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</si>
  <si>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</si>
  <si>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</si>
  <si>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</si>
  <si>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</si>
  <si>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</si>
  <si>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</si>
  <si>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</si>
  <si>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</si>
  <si>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</si>
  <si>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</si>
  <si>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</si>
  <si>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</si>
  <si>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</si>
  <si>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</si>
  <si>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</si>
  <si>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</si>
  <si>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</si>
  <si>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</si>
  <si>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</si>
  <si>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</si>
  <si>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</si>
  <si>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</si>
  <si>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</si>
  <si>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</si>
  <si>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</si>
  <si>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</si>
  <si>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</si>
  <si>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</si>
  <si>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</si>
  <si>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</si>
  <si>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</si>
  <si>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</si>
  <si>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</si>
  <si>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</si>
  <si>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</si>
  <si>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</si>
  <si>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</si>
  <si>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</si>
  <si>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</si>
  <si>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</si>
  <si>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</si>
  <si>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</si>
  <si>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</si>
  <si>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</si>
  <si>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</si>
  <si>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</si>
  <si>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</si>
  <si>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</si>
  <si>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</si>
  <si>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</si>
  <si>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</si>
  <si>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</si>
  <si>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</si>
  <si>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</si>
  <si>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</si>
  <si>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</si>
  <si>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</si>
  <si>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</si>
  <si>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</si>
  <si>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</si>
  <si>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</si>
  <si>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</si>
  <si>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</si>
  <si>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</si>
  <si>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</si>
  <si>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</si>
  <si>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</si>
  <si>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</si>
  <si>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</si>
  <si>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</si>
  <si>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</si>
  <si>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</si>
  <si>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</si>
  <si>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</si>
  <si>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</si>
  <si>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</si>
  <si>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</si>
  <si>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</si>
  <si>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</si>
  <si>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</si>
  <si>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</si>
  <si>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</si>
  <si>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</si>
  <si>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</si>
  <si>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</si>
  <si>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</si>
  <si>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</si>
  <si>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</si>
  <si>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</si>
  <si>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</si>
  <si>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</si>
  <si>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</si>
  <si>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</si>
  <si>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</si>
  <si>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</si>
  <si>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</si>
  <si>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</si>
  <si>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</si>
  <si>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</si>
  <si>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</si>
  <si>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</si>
  <si>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</si>
  <si>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</si>
  <si>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</si>
  <si>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</si>
  <si>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</si>
  <si>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</si>
  <si>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</si>
  <si>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</si>
  <si>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</si>
  <si>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</si>
  <si>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</si>
  <si>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</si>
  <si>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</si>
  <si>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</si>
  <si>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</si>
  <si>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</si>
  <si>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</si>
  <si>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</si>
  <si>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</si>
  <si>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</si>
  <si>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</si>
  <si>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</si>
  <si>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</si>
  <si>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</si>
  <si>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</si>
  <si>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</si>
  <si>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</si>
  <si>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</si>
  <si>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</si>
  <si>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</si>
  <si>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</si>
  <si>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</si>
  <si>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</si>
  <si>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</si>
  <si>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</si>
  <si>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</si>
  <si>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</si>
  <si>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</si>
  <si>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</si>
  <si>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</si>
  <si>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</si>
  <si>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</si>
  <si>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</si>
  <si>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</si>
  <si>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</si>
  <si>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</si>
  <si>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</si>
  <si>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</si>
  <si>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</si>
  <si>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</si>
  <si>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</si>
  <si>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</si>
  <si>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</si>
  <si>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</si>
  <si>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</si>
  <si>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</si>
  <si>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</si>
  <si>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</si>
  <si>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</si>
  <si>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</si>
  <si>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</si>
  <si>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</si>
  <si>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</si>
  <si>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</si>
  <si>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</si>
  <si>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</si>
  <si>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</si>
  <si>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</si>
  <si>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</si>
  <si>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</si>
  <si>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</si>
  <si>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</si>
  <si>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</si>
  <si>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</si>
  <si>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</si>
  <si>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</si>
  <si>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</si>
  <si>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</si>
  <si>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</si>
  <si>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</si>
  <si>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</si>
  <si>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</si>
  <si>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</si>
  <si>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</si>
  <si>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</si>
  <si>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</si>
  <si>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</si>
  <si>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</si>
  <si>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</si>
  <si>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</si>
  <si>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</si>
  <si>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</si>
  <si>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</si>
  <si>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</si>
  <si>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</si>
  <si>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</si>
  <si>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</si>
  <si>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</si>
  <si>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</si>
  <si>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</si>
  <si>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</si>
  <si>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</si>
  <si>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</si>
  <si>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</si>
  <si>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</si>
  <si>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</si>
  <si>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</si>
  <si>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</si>
  <si>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</si>
  <si>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</si>
  <si>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</si>
  <si>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</si>
  <si>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</si>
  <si>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</si>
  <si>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</si>
  <si>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</si>
  <si>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</si>
  <si>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</si>
  <si>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</si>
  <si>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</si>
  <si>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</si>
  <si>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</si>
  <si>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</si>
  <si>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</si>
  <si>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</si>
  <si>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</si>
  <si>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</si>
  <si>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</si>
  <si>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</si>
  <si>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</si>
  <si>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</si>
  <si>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</si>
  <si>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</si>
  <si>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</si>
  <si>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</si>
  <si>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</si>
  <si>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</si>
  <si>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</si>
  <si>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</si>
  <si>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</si>
  <si>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</si>
  <si>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</si>
  <si>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</si>
  <si>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</si>
  <si>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</si>
  <si>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</si>
  <si>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</si>
  <si>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</si>
  <si>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</si>
  <si>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</si>
  <si>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</si>
  <si>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</si>
  <si>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</si>
  <si>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</si>
  <si>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</si>
  <si>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</si>
  <si>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</si>
  <si>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</si>
  <si>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</si>
  <si>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</si>
  <si>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</si>
  <si>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</si>
  <si>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</si>
  <si>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</si>
  <si>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</si>
  <si>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</si>
  <si>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</si>
  <si>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</si>
  <si>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</si>
  <si>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</si>
  <si>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</si>
  <si>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</si>
  <si>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</si>
  <si>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</si>
  <si>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</si>
  <si>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</si>
  <si>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</si>
  <si>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</si>
  <si>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</si>
  <si>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</si>
  <si>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</si>
  <si>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</si>
  <si>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</si>
  <si>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</si>
  <si>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</si>
  <si>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</si>
  <si>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</si>
  <si>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</si>
  <si>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</si>
  <si>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</si>
  <si>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</si>
  <si>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</si>
  <si>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</si>
  <si>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</si>
  <si>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</si>
  <si>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</si>
  <si>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</si>
  <si>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</si>
  <si>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</si>
  <si>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</si>
  <si>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</si>
  <si>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</si>
  <si>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</si>
  <si>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</si>
  <si>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</si>
  <si>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</si>
  <si>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</si>
  <si>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</si>
  <si>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</si>
  <si>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</si>
  <si>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</si>
  <si>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</si>
  <si>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</si>
  <si>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</si>
  <si>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</si>
  <si>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</si>
  <si>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</si>
  <si>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</si>
  <si>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</si>
  <si>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</si>
  <si>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</si>
  <si>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</si>
  <si>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</si>
  <si>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</si>
  <si>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</si>
  <si>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</si>
  <si>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</si>
  <si>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</si>
  <si>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</si>
  <si>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</si>
  <si>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</si>
  <si>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</si>
  <si>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</si>
  <si>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</si>
  <si>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</si>
  <si>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</si>
  <si>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</si>
  <si>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</si>
  <si>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</si>
  <si>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</si>
  <si>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</si>
  <si>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</si>
  <si>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</si>
  <si>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</si>
  <si>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</si>
  <si>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</si>
  <si>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</si>
  <si>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</si>
  <si>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</si>
  <si>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</si>
  <si>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</si>
  <si>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</si>
  <si>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</si>
  <si>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</si>
  <si>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</si>
  <si>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</si>
  <si>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</si>
  <si>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</si>
  <si>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</si>
  <si>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</si>
  <si>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</si>
  <si>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</si>
  <si>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</si>
  <si>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</si>
  <si>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</si>
  <si>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</si>
  <si>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</si>
  <si>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</si>
  <si>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</si>
  <si>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</si>
  <si>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</si>
  <si>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</si>
  <si>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</si>
  <si>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</si>
  <si>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</si>
  <si>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</si>
  <si>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</si>
  <si>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</si>
  <si>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</si>
  <si>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</si>
  <si>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</si>
  <si>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</si>
  <si>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</si>
  <si>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</si>
  <si>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</si>
  <si>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</si>
  <si>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</si>
  <si>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</si>
  <si>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</si>
  <si>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</si>
  <si>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</si>
  <si>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</si>
  <si>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</si>
  <si>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</si>
  <si>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</si>
  <si>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</si>
  <si>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</si>
  <si>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</si>
  <si>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</si>
  <si>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</si>
  <si>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</si>
  <si>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</si>
  <si>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</si>
  <si>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</si>
  <si>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</si>
  <si>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</si>
  <si>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</si>
  <si>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</si>
  <si>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</si>
  <si>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</si>
  <si>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</si>
  <si>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</si>
  <si>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</si>
  <si>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</si>
  <si>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</si>
  <si>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</si>
  <si>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</si>
  <si>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</si>
  <si>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</si>
  <si>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</si>
  <si>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</si>
  <si>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</si>
  <si>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</si>
  <si>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</si>
  <si>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</si>
  <si>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</si>
  <si>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</si>
  <si>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</si>
  <si>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</si>
  <si>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</si>
  <si>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</si>
  <si>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</si>
  <si>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</si>
  <si>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</si>
  <si>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</si>
  <si>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</si>
  <si>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</si>
  <si>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</si>
  <si>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</si>
  <si>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</si>
  <si>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</si>
  <si>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</si>
  <si>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</si>
  <si>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</si>
  <si>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</si>
  <si>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</si>
  <si>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</si>
  <si>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</si>
  <si>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</si>
  <si>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</si>
  <si>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</si>
  <si>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</si>
  <si>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</si>
  <si>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</si>
  <si>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</si>
  <si>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</si>
  <si>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</si>
  <si>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</si>
  <si>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</si>
  <si>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</si>
  <si>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</si>
  <si>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</si>
  <si>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</si>
  <si>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</si>
  <si>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</si>
  <si>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</si>
  <si>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</si>
  <si>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</si>
  <si>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</si>
  <si>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</si>
  <si>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</si>
  <si>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</si>
  <si>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</si>
  <si>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</si>
  <si>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</si>
  <si>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</si>
  <si>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</si>
  <si>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</si>
  <si>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</si>
  <si>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</si>
  <si>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</si>
  <si>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</si>
  <si>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</si>
  <si>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</si>
  <si>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</si>
  <si>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</si>
  <si>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</si>
  <si>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</si>
  <si>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</si>
  <si>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</si>
  <si>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</si>
  <si>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</si>
  <si>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</si>
  <si>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</si>
  <si>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</si>
  <si>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</si>
  <si>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</si>
  <si>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</si>
  <si>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</si>
  <si>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</si>
  <si>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</si>
  <si>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</si>
  <si>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</si>
  <si>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</si>
  <si>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</si>
  <si>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</si>
  <si>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</si>
  <si>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</si>
  <si>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</si>
  <si>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</si>
  <si>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</si>
  <si>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</si>
  <si>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</si>
  <si>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</si>
  <si>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</si>
  <si>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</si>
  <si>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</si>
  <si>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</si>
  <si>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</si>
  <si>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</si>
  <si>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</si>
  <si>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</si>
  <si>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</si>
  <si>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</si>
  <si>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</si>
  <si>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</si>
  <si>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</si>
  <si>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</si>
  <si>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</si>
  <si>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</si>
  <si>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</si>
  <si>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</si>
  <si>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</si>
  <si>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</si>
  <si>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</si>
  <si>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</si>
  <si>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</si>
  <si>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</si>
  <si>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</si>
  <si>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</si>
  <si>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</si>
  <si>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</si>
  <si>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</si>
  <si>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</si>
  <si>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</si>
  <si>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</si>
  <si>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</si>
  <si>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</si>
  <si>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</si>
  <si>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</si>
  <si>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</si>
  <si>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</si>
  <si>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</si>
  <si>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</si>
  <si>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</si>
  <si>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</si>
  <si>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</si>
  <si>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</si>
  <si>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</si>
  <si>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</si>
  <si>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</si>
  <si>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</si>
  <si>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</si>
  <si>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</si>
  <si>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</si>
  <si>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</si>
  <si>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</si>
  <si>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</si>
  <si>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</si>
  <si>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</si>
  <si>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</si>
  <si>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</si>
  <si>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</si>
  <si>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</si>
  <si>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</si>
  <si>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</si>
  <si>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</si>
  <si>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</si>
  <si>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</si>
  <si>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</si>
  <si>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</si>
  <si>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</si>
  <si>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</si>
  <si>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</si>
  <si>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</si>
  <si>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</si>
  <si>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</si>
  <si>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</si>
  <si>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</si>
  <si>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</si>
  <si>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</si>
  <si>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</si>
  <si>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</si>
  <si>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</si>
  <si>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</si>
  <si>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</si>
  <si>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</si>
  <si>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</si>
  <si>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</si>
  <si>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</si>
  <si>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</si>
  <si>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</si>
  <si>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</si>
  <si>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</si>
  <si>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</si>
  <si>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</si>
  <si>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</si>
  <si>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</si>
  <si>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</si>
  <si>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</si>
  <si>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</si>
  <si>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</si>
  <si>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</si>
  <si>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</si>
  <si>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</si>
  <si>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</si>
  <si>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</si>
  <si>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</si>
  <si>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</si>
  <si>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</si>
  <si>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</si>
  <si>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</si>
  <si>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</si>
  <si>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</si>
  <si>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</si>
  <si>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</si>
  <si>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</si>
  <si>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</si>
  <si>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</si>
  <si>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</si>
  <si>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</si>
  <si>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</si>
  <si>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</si>
  <si>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</si>
  <si>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</si>
  <si>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</si>
  <si>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</si>
  <si>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</si>
  <si>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</si>
  <si>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</si>
  <si>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</si>
  <si>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</si>
  <si>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</si>
  <si>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</si>
  <si>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</si>
  <si>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</si>
  <si>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</si>
  <si>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</si>
  <si>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</si>
  <si>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</si>
  <si>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</si>
  <si>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</si>
  <si>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</si>
  <si>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</si>
  <si>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</si>
  <si>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</si>
  <si>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</si>
  <si>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</si>
  <si>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</si>
  <si>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</si>
  <si>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</si>
  <si>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</si>
  <si>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</si>
  <si>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</si>
  <si>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</si>
  <si>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</si>
  <si>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</si>
  <si>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</si>
  <si>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</si>
  <si>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</si>
  <si>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</si>
  <si>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</si>
  <si>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</si>
  <si>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</si>
  <si>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</si>
  <si>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</si>
  <si>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</si>
  <si>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</si>
  <si>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</si>
  <si>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</si>
  <si>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</si>
  <si>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</si>
  <si>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</si>
  <si>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</si>
  <si>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</si>
  <si>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</si>
  <si>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</si>
  <si>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</si>
  <si>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</si>
  <si>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</si>
  <si>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</si>
  <si>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</si>
  <si>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</si>
  <si>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</si>
  <si>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</si>
  <si>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</si>
  <si>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</si>
  <si>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</si>
  <si>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</si>
  <si>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</si>
  <si>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</si>
  <si>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</si>
  <si>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</si>
  <si>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</si>
  <si>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</si>
  <si>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</si>
  <si>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</si>
  <si>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</si>
  <si>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</si>
  <si>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</si>
  <si>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</si>
  <si>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</si>
  <si>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</si>
  <si>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</si>
  <si>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</si>
  <si>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</si>
  <si>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</si>
  <si>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</si>
  <si>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</si>
  <si>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</si>
  <si>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</si>
  <si>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</si>
  <si>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</si>
  <si>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</si>
  <si>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</si>
  <si>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</si>
  <si>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</si>
  <si>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</si>
  <si>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</si>
  <si>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</si>
  <si>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</si>
  <si>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</si>
  <si>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</si>
  <si>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</si>
  <si>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</si>
  <si>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</si>
  <si>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</si>
  <si>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</si>
  <si>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</si>
  <si>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</si>
  <si>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</si>
  <si>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</si>
  <si>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</si>
  <si>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</si>
  <si>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</si>
  <si>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</si>
  <si>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</si>
  <si>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</si>
  <si>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</si>
  <si>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</si>
  <si>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</si>
  <si>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</si>
  <si>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</si>
  <si>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</si>
  <si>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</si>
  <si>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</si>
  <si>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</si>
  <si>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</si>
  <si>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</si>
  <si>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</si>
  <si>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</si>
  <si>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</si>
  <si>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</si>
  <si>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</si>
  <si>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</si>
  <si>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</si>
  <si>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</si>
  <si>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</si>
  <si>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</si>
  <si>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</si>
  <si>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</si>
  <si>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</si>
  <si>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</si>
  <si>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</si>
  <si>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</si>
  <si>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</si>
  <si>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</si>
  <si>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</si>
  <si>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</si>
  <si>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</si>
  <si>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</si>
  <si>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</si>
  <si>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</si>
  <si>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</si>
  <si>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</si>
  <si>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</si>
  <si>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</si>
  <si>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</si>
  <si>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</si>
  <si>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</si>
  <si>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</si>
  <si>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</si>
  <si>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</si>
  <si>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</si>
  <si>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</si>
  <si>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</si>
  <si>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</si>
  <si>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</si>
  <si>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</si>
  <si>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</si>
  <si>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</si>
  <si>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</si>
  <si>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</si>
  <si>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</si>
  <si>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</si>
  <si>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</si>
  <si>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</si>
  <si>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</si>
  <si>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</si>
  <si>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</si>
  <si>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</si>
  <si>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</si>
  <si>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</si>
  <si>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</si>
  <si>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</si>
  <si>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</si>
  <si>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</si>
  <si>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</si>
  <si>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</si>
  <si>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</si>
  <si>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</si>
  <si>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</si>
  <si>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</si>
  <si>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</si>
  <si>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</si>
  <si>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</si>
  <si>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</si>
  <si>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</si>
  <si>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</si>
  <si>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</si>
  <si>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</si>
  <si>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</si>
  <si>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</si>
  <si>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</si>
  <si>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</si>
  <si>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</si>
  <si>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</si>
  <si>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</si>
  <si>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</si>
  <si>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</si>
  <si>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</si>
  <si>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</si>
  <si>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</si>
  <si>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</si>
  <si>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</si>
  <si>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</si>
  <si>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</si>
  <si>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</si>
  <si>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</si>
  <si>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</si>
  <si>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</si>
  <si>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</si>
  <si>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</si>
  <si>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</si>
  <si>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</si>
  <si>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</si>
  <si>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</si>
  <si>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</si>
  <si>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</si>
  <si>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</si>
  <si>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</si>
  <si>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</si>
  <si>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</si>
  <si>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</si>
  <si>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</si>
  <si>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</si>
  <si>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</si>
  <si>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</si>
  <si>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</si>
  <si>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</si>
  <si>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</si>
  <si>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</si>
  <si>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</si>
  <si>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</si>
  <si>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</si>
  <si>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</si>
  <si>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</si>
  <si>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</si>
  <si>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</si>
  <si>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</si>
  <si>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</si>
  <si>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</si>
  <si>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</si>
  <si>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</si>
  <si>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</si>
  <si>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</si>
  <si>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</si>
  <si>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</si>
  <si>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</si>
  <si>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</si>
  <si>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</si>
  <si>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</si>
  <si>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</si>
  <si>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</si>
  <si>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</si>
  <si>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</si>
  <si>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</si>
  <si>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</si>
  <si>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</si>
  <si>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</si>
  <si>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</si>
  <si>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</si>
  <si>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</si>
  <si>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</si>
  <si>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</si>
  <si>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</si>
  <si>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</si>
  <si>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</si>
  <si>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</si>
  <si>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</si>
  <si>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</si>
  <si>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</si>
  <si>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</si>
  <si>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</si>
  <si>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</si>
  <si>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</si>
  <si>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</si>
  <si>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</si>
  <si>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</si>
  <si>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</si>
  <si>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</si>
  <si>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</si>
  <si>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</si>
  <si>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</si>
  <si>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</si>
  <si>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</si>
  <si>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</si>
  <si>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</si>
  <si>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</si>
  <si>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</si>
  <si>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</si>
  <si>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</si>
  <si>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</si>
  <si>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</si>
  <si>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</si>
  <si>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</si>
  <si>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</si>
  <si>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</si>
  <si>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</si>
  <si>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</si>
  <si>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</si>
  <si>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</si>
  <si>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</si>
  <si>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</si>
  <si>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</si>
  <si>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</si>
  <si>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</si>
  <si>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</si>
  <si>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</si>
  <si>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</si>
  <si>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</si>
  <si>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</si>
  <si>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</si>
  <si>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</si>
  <si>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</si>
  <si>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</si>
  <si>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</si>
  <si>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</si>
  <si>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</si>
  <si>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</si>
  <si>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</si>
  <si>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</si>
  <si>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</si>
  <si>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</si>
  <si>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</si>
  <si>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</si>
  <si>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</si>
  <si>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</si>
  <si>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</si>
  <si>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</si>
  <si>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</si>
  <si>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</si>
  <si>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</si>
  <si>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</si>
  <si>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</si>
  <si>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</si>
  <si>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</si>
  <si>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</si>
  <si>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</si>
  <si>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</si>
  <si>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</si>
  <si>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</si>
  <si>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</si>
  <si>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</si>
  <si>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</si>
  <si>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</si>
  <si>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</si>
  <si>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</si>
  <si>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</si>
  <si>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</si>
  <si>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</si>
  <si>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</si>
  <si>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</si>
  <si>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</si>
  <si>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</si>
  <si>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</si>
  <si>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</si>
  <si>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</si>
  <si>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</si>
  <si>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</si>
  <si>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</si>
  <si>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</si>
  <si>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</si>
  <si>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</si>
  <si>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</si>
  <si>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</si>
  <si>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</si>
  <si>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</si>
  <si>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</si>
  <si>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</si>
  <si>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</si>
  <si>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</si>
  <si>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</si>
  <si>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</si>
  <si>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</si>
  <si>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</si>
  <si>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</si>
  <si>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</si>
  <si>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</si>
  <si>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</si>
  <si>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</si>
  <si>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</si>
  <si>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</si>
  <si>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</si>
  <si>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</si>
  <si>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</si>
  <si>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</si>
  <si>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</si>
  <si>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</si>
  <si>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</si>
  <si>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</si>
  <si>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</si>
  <si>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</si>
  <si>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</si>
  <si>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</si>
  <si>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</si>
  <si>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</si>
  <si>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</si>
  <si>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</si>
  <si>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</si>
  <si>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</si>
  <si>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</si>
  <si>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</si>
  <si>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</si>
  <si>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</si>
  <si>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</si>
  <si>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</si>
  <si>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</si>
  <si>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</si>
  <si>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</si>
  <si>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</si>
  <si>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</si>
  <si>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</si>
  <si>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</si>
  <si>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</si>
  <si>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</si>
  <si>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</si>
  <si>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</si>
  <si>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</si>
  <si>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</si>
  <si>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</si>
  <si>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</si>
  <si>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</si>
  <si>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</si>
  <si>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</si>
  <si>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</si>
  <si>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</si>
  <si>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</si>
  <si>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</si>
  <si>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</si>
  <si>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</si>
  <si>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</si>
  <si>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</si>
  <si>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</si>
  <si>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</si>
  <si>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</si>
  <si>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</si>
  <si>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</si>
  <si>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</si>
  <si>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</si>
  <si>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</si>
  <si>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</si>
  <si>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</si>
  <si>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</si>
  <si>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</si>
  <si>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</si>
  <si>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</si>
  <si>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</si>
  <si>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</si>
  <si>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</si>
  <si>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</si>
  <si>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</si>
  <si>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</si>
  <si>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</si>
  <si>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</si>
  <si>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</si>
  <si>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</si>
  <si>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</si>
  <si>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</si>
  <si>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</si>
  <si>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</si>
  <si>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</si>
  <si>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</si>
  <si>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</si>
  <si>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</si>
  <si>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</si>
  <si>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</si>
  <si>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</si>
  <si>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</si>
  <si>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</si>
  <si>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</si>
  <si>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</si>
  <si>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</si>
  <si>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</si>
  <si>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</si>
  <si>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</si>
  <si>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</si>
  <si>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</si>
  <si>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</si>
  <si>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</si>
  <si>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</si>
  <si>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</si>
  <si>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</si>
  <si>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</si>
  <si>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</si>
  <si>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</si>
  <si>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</si>
  <si>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</si>
  <si>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</si>
  <si>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</si>
  <si>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</si>
  <si>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</si>
  <si>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</si>
  <si>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</si>
  <si>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</si>
  <si>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</si>
  <si>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</si>
  <si>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</si>
  <si>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</si>
  <si>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</si>
  <si>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</si>
  <si>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</si>
  <si>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</si>
  <si>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</si>
  <si>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</si>
  <si>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</si>
  <si>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</si>
  <si>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</si>
  <si>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</si>
  <si>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</si>
  <si>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</si>
  <si>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</si>
  <si>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</si>
  <si>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</si>
  <si>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</si>
  <si>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</si>
  <si>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</si>
  <si>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</si>
  <si>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</si>
  <si>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</si>
  <si>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</si>
  <si>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</si>
  <si>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</si>
  <si>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</si>
  <si>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</si>
  <si>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</si>
  <si>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</si>
  <si>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</si>
  <si>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</si>
  <si>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</si>
  <si>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</si>
  <si>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</si>
  <si>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</si>
  <si>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</si>
  <si>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</si>
  <si>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</si>
  <si>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</si>
  <si>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</si>
  <si>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</si>
  <si>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</si>
  <si>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</si>
  <si>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</si>
  <si>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</si>
  <si>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</si>
  <si>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</si>
  <si>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</si>
  <si>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</si>
  <si>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</si>
  <si>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</si>
  <si>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</si>
  <si>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</si>
  <si>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</si>
  <si>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</si>
  <si>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</si>
  <si>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</si>
  <si>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</si>
  <si>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</si>
  <si>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</si>
  <si>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</si>
  <si>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</si>
  <si>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</si>
  <si>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</si>
  <si>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</si>
  <si>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</si>
  <si>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</si>
  <si>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</si>
  <si>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</si>
  <si>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</si>
  <si>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</si>
  <si>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</si>
  <si>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</si>
  <si>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</si>
  <si>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</si>
  <si>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</si>
  <si>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</si>
  <si>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</si>
  <si>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</si>
  <si>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</si>
  <si>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</si>
  <si>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</si>
  <si>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</si>
  <si>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</si>
  <si>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</si>
  <si>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</si>
  <si>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</si>
  <si>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</si>
  <si>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</si>
  <si>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</si>
  <si>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</si>
  <si>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</si>
  <si>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</si>
  <si>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</si>
  <si>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</si>
  <si>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</si>
  <si>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</si>
  <si>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</si>
  <si>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</si>
  <si>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</si>
  <si>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</si>
  <si>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</si>
  <si>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</si>
  <si>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</si>
  <si>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</si>
  <si>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</si>
  <si>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</si>
  <si>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</si>
  <si>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</si>
  <si>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</si>
  <si>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</si>
  <si>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</si>
  <si>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</si>
  <si>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</si>
  <si>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</si>
  <si>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</si>
  <si>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</si>
  <si>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</si>
  <si>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</si>
  <si>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</si>
  <si>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</si>
  <si>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</si>
  <si>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</si>
  <si>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</si>
  <si>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</si>
  <si>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</si>
  <si>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</si>
  <si>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</si>
  <si>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</si>
  <si>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</si>
  <si>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</si>
  <si>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</si>
  <si>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</si>
  <si>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</si>
  <si>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</si>
  <si>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</si>
  <si>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</si>
  <si>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</si>
  <si>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</si>
  <si>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</si>
  <si>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</si>
  <si>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</si>
  <si>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</si>
  <si>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</si>
  <si>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</si>
  <si>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</si>
  <si>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</si>
  <si>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</si>
  <si>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</si>
  <si>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</si>
  <si>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</si>
  <si>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</si>
  <si>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</si>
  <si>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</si>
  <si>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</si>
  <si>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</si>
  <si>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</si>
  <si>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</si>
  <si>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</si>
  <si>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</si>
  <si>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</si>
  <si>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</si>
  <si>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</si>
  <si>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</si>
  <si>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</si>
  <si>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</si>
  <si>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</si>
  <si>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</si>
  <si>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</si>
  <si>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</si>
  <si>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</si>
  <si>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</si>
  <si>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</si>
  <si>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</si>
  <si>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</si>
  <si>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</si>
  <si>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</si>
  <si>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</si>
  <si>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</si>
  <si>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</si>
  <si>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</si>
  <si>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</si>
  <si>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</si>
  <si>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</si>
  <si>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</si>
  <si>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</si>
  <si>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</si>
  <si>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</si>
  <si>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</si>
  <si>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</si>
  <si>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</si>
  <si>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</si>
  <si>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</si>
  <si>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</si>
  <si>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</si>
  <si>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</si>
  <si>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</si>
  <si>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</si>
  <si>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</si>
  <si>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</si>
  <si>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</si>
  <si>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</si>
  <si>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</si>
  <si>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</si>
  <si>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</si>
  <si>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</si>
  <si>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</si>
  <si>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</si>
  <si>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</si>
  <si>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</si>
  <si>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</si>
  <si>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</si>
  <si>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</si>
  <si>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</si>
  <si>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</si>
  <si>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</si>
  <si>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</si>
  <si>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</si>
  <si>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</si>
  <si>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</si>
  <si>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</si>
  <si>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</si>
  <si>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</si>
  <si>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</si>
  <si>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</si>
  <si>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</si>
  <si>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</si>
  <si>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</si>
  <si>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</si>
  <si>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</si>
  <si>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</si>
  <si>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</si>
  <si>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</si>
  <si>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</si>
  <si>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</si>
  <si>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</si>
  <si>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</si>
  <si>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</si>
  <si>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</si>
  <si>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</si>
  <si>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</si>
  <si>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</si>
  <si>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</si>
  <si>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</si>
  <si>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</si>
  <si>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</si>
  <si>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</si>
  <si>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</si>
  <si>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</si>
  <si>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</si>
  <si>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</si>
  <si>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</si>
  <si>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</si>
  <si>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</si>
  <si>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</si>
  <si>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</si>
  <si>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</si>
  <si>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</si>
  <si>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</si>
  <si>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</si>
  <si>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</si>
  <si>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</si>
  <si>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</si>
  <si>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</si>
  <si>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</si>
  <si>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</si>
  <si>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</si>
  <si>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</si>
  <si>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</si>
  <si>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</si>
  <si>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</si>
  <si>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</si>
  <si>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</si>
  <si>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</si>
  <si>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</si>
  <si>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</si>
  <si>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</si>
  <si>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</si>
  <si>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</si>
  <si>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</si>
  <si>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</si>
  <si>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</si>
  <si>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</si>
  <si>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</si>
  <si>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</si>
  <si>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</si>
  <si>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</si>
  <si>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</si>
  <si>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</si>
  <si>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</si>
  <si>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</si>
  <si>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</si>
  <si>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</si>
  <si>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</si>
  <si>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</si>
  <si>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</si>
  <si>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</si>
  <si>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</si>
  <si>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</si>
  <si>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</si>
  <si>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</si>
  <si>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</si>
  <si>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</si>
  <si>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</si>
  <si>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</si>
  <si>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</si>
  <si>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</si>
  <si>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</si>
  <si>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</si>
  <si>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</si>
  <si>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</si>
  <si>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</si>
  <si>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</si>
  <si>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</si>
  <si>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</si>
  <si>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</si>
  <si>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</si>
  <si>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</si>
  <si>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</si>
  <si>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</si>
  <si>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</si>
  <si>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</si>
  <si>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</si>
  <si>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</si>
  <si>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</si>
  <si>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</si>
  <si>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</si>
  <si>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</si>
  <si>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</si>
  <si>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</si>
  <si>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</si>
  <si>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</si>
  <si>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</si>
  <si>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</si>
  <si>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</si>
  <si>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</si>
  <si>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</si>
  <si>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</si>
  <si>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</si>
  <si>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</si>
  <si>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</si>
  <si>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</si>
  <si>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</si>
  <si>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</si>
  <si>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</si>
  <si>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</si>
  <si>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</si>
  <si>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</si>
  <si>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</si>
  <si>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</si>
  <si>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</si>
  <si>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</si>
  <si>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</si>
  <si>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</si>
  <si>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</si>
  <si>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</si>
  <si>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</si>
  <si>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</si>
  <si>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</si>
  <si>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</si>
  <si>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</si>
  <si>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</si>
  <si>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</si>
  <si>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</si>
  <si>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</si>
  <si>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</si>
  <si>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</si>
  <si>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</si>
  <si>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</si>
  <si>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</si>
  <si>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</si>
  <si>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</si>
  <si>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</si>
  <si>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</si>
  <si>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</si>
  <si>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</si>
  <si>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</si>
  <si>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</si>
  <si>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</si>
  <si>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</si>
  <si>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</si>
  <si>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</si>
  <si>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</si>
  <si>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</si>
  <si>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</si>
  <si>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</si>
  <si>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</si>
  <si>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</si>
  <si>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</si>
  <si>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</si>
  <si>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</si>
  <si>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</si>
  <si>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</si>
  <si>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</si>
  <si>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</si>
  <si>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</si>
  <si>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</si>
  <si>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</si>
  <si>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</si>
  <si>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</si>
  <si>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</si>
  <si>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</si>
  <si>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</si>
  <si>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</si>
  <si>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</si>
  <si>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</si>
  <si>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</si>
  <si>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</si>
  <si>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</si>
  <si>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</si>
  <si>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</si>
  <si>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</si>
  <si>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</si>
  <si>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</si>
  <si>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</si>
  <si>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</si>
  <si>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</si>
  <si>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</si>
  <si>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</si>
  <si>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</si>
  <si>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</si>
  <si>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</si>
  <si>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</si>
  <si>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</si>
  <si>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</si>
  <si>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</si>
  <si>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</si>
  <si>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</si>
  <si>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</si>
  <si>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</si>
  <si>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</si>
  <si>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</si>
  <si>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</si>
  <si>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</si>
  <si>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</si>
  <si>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</si>
  <si>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</si>
  <si>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</si>
  <si>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</si>
  <si>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</si>
  <si>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</si>
  <si>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</si>
  <si>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</si>
  <si>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</si>
  <si>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</si>
  <si>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</si>
  <si>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</si>
  <si>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</si>
  <si>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</si>
  <si>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</si>
  <si>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</si>
  <si>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</si>
  <si>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</si>
  <si>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</si>
  <si>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</si>
  <si>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</si>
  <si>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</si>
  <si>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</si>
  <si>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</si>
  <si>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</si>
  <si>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</si>
  <si>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</si>
  <si>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</si>
  <si>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</si>
  <si>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</si>
  <si>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</si>
  <si>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</si>
  <si>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</si>
  <si>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</si>
  <si>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</si>
  <si>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</si>
  <si>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</si>
  <si>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</si>
  <si>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</si>
  <si>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</si>
  <si>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</si>
  <si>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</si>
  <si>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</si>
  <si>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</si>
  <si>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</si>
  <si>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</si>
  <si>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</si>
  <si>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</si>
  <si>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</si>
  <si>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</si>
  <si>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</si>
  <si>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</si>
  <si>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</si>
  <si>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</si>
  <si>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</si>
  <si>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</si>
  <si>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</si>
  <si>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</si>
  <si>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</si>
  <si>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</si>
  <si>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</si>
  <si>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</si>
  <si>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</si>
  <si>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</si>
  <si>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</si>
  <si>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</si>
  <si>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</si>
  <si>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</si>
  <si>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</si>
  <si>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</si>
  <si>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</si>
  <si>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</si>
  <si>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</si>
  <si>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</si>
  <si>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</si>
  <si>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</si>
  <si>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</si>
  <si>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</si>
  <si>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</si>
  <si>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</si>
  <si>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</si>
  <si>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</si>
  <si>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</si>
  <si>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</si>
  <si>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</si>
  <si>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</si>
  <si>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</si>
  <si>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</si>
  <si>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</si>
  <si>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</si>
  <si>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</si>
  <si>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</si>
  <si>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</si>
  <si>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</si>
  <si>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</si>
  <si>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</si>
  <si>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</si>
  <si>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</si>
  <si>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</si>
  <si>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</si>
  <si>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</si>
  <si>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</si>
  <si>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</si>
  <si>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</si>
  <si>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</si>
  <si>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</si>
  <si>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</si>
  <si>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</si>
  <si>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</si>
  <si>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</si>
  <si>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</si>
  <si>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</si>
  <si>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</si>
  <si>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</si>
  <si>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</si>
  <si>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</si>
  <si>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</si>
  <si>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</si>
  <si>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</si>
  <si>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</si>
  <si>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</si>
  <si>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</si>
  <si>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</si>
  <si>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</si>
  <si>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</si>
  <si>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</si>
  <si>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</si>
  <si>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</si>
  <si>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</si>
  <si>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</si>
  <si>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</si>
  <si>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</si>
  <si>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</si>
  <si>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</si>
  <si>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</si>
  <si>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</si>
  <si>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</si>
  <si>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</si>
  <si>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</si>
  <si>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</si>
  <si>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</si>
  <si>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</si>
  <si>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</si>
  <si>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</si>
  <si>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</si>
  <si>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</si>
  <si>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</si>
  <si>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</si>
  <si>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</si>
  <si>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</si>
  <si>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</si>
  <si>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</si>
  <si>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</si>
  <si>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</si>
  <si>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</si>
  <si>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</si>
  <si>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</si>
  <si>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</si>
  <si>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</si>
  <si>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</si>
  <si>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</si>
  <si>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</si>
  <si>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</si>
  <si>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</si>
  <si>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</si>
  <si>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</si>
  <si>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</si>
  <si>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</si>
  <si>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</si>
  <si>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</si>
  <si>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</si>
  <si>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</si>
  <si>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</si>
  <si>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</si>
  <si>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</si>
  <si>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</si>
  <si>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</si>
  <si>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</si>
  <si>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</si>
  <si>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</si>
  <si>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</si>
  <si>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</si>
  <si>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</si>
  <si>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</si>
  <si>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</si>
  <si>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</si>
  <si>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</si>
  <si>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</si>
  <si>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</si>
  <si>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</si>
  <si>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</si>
  <si>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</si>
  <si>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</si>
  <si>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</si>
  <si>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</si>
  <si>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</si>
  <si>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</si>
  <si>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</si>
  <si>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</si>
  <si>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</si>
  <si>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</si>
  <si>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</si>
  <si>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</si>
  <si>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</si>
  <si>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</si>
  <si>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</si>
  <si>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</si>
  <si>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</si>
  <si>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</si>
  <si>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</si>
  <si>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</si>
  <si>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</si>
  <si>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</si>
  <si>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</si>
  <si>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</si>
  <si>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</si>
  <si>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</si>
  <si>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</si>
  <si>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</si>
  <si>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</si>
  <si>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</si>
  <si>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</si>
  <si>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</si>
  <si>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</si>
  <si>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</si>
  <si>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</si>
  <si>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</si>
  <si>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</si>
  <si>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</si>
  <si>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</si>
  <si>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</si>
  <si>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</si>
  <si>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</si>
  <si>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</si>
  <si>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</si>
  <si>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</si>
  <si>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</si>
  <si>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</si>
  <si>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</si>
  <si>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</si>
  <si>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</si>
  <si>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</si>
  <si>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</si>
  <si>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</si>
  <si>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</si>
  <si>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</si>
  <si>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</si>
  <si>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</si>
  <si>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</si>
  <si>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</si>
  <si>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</si>
  <si>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</si>
  <si>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</si>
  <si>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</si>
  <si>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</si>
  <si>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</si>
  <si>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</si>
  <si>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</si>
  <si>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</si>
  <si>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</si>
  <si>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</si>
  <si>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</si>
  <si>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</si>
  <si>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</si>
  <si>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</si>
  <si>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</si>
  <si>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</si>
  <si>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</si>
  <si>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</si>
  <si>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</si>
  <si>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</si>
  <si>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</si>
  <si>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</si>
  <si>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</si>
  <si>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</si>
  <si>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</si>
  <si>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</si>
  <si>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</si>
  <si>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</si>
  <si>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</si>
  <si>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</si>
  <si>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</si>
  <si>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</si>
  <si>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</si>
  <si>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</si>
  <si>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</si>
  <si>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</si>
  <si>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</si>
  <si>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</si>
  <si>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</si>
  <si>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</si>
  <si>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</si>
  <si>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</si>
  <si>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</si>
  <si>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</si>
  <si>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</si>
  <si>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</si>
  <si>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</si>
  <si>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</si>
  <si>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</si>
  <si>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</si>
  <si>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</si>
  <si>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</si>
  <si>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</si>
  <si>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</si>
  <si>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</si>
  <si>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</si>
  <si>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</si>
  <si>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</si>
  <si>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</si>
  <si>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</si>
  <si>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</si>
  <si>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</si>
  <si>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</si>
  <si>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</si>
  <si>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</si>
  <si>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</si>
  <si>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</si>
  <si>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</si>
  <si>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</si>
  <si>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</si>
  <si>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</si>
  <si>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</si>
  <si>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</si>
  <si>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</si>
  <si>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</si>
  <si>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</si>
  <si>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</si>
  <si>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</si>
  <si>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</si>
  <si>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</si>
  <si>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</si>
  <si>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</si>
  <si>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</si>
  <si>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</si>
  <si>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</si>
  <si>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</si>
  <si>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</si>
  <si>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</si>
  <si>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</si>
  <si>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</si>
  <si>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</si>
  <si>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</si>
  <si>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</si>
  <si>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</si>
  <si>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</si>
  <si>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</si>
  <si>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</si>
  <si>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</si>
  <si>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</si>
  <si>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</si>
  <si>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</si>
  <si>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</si>
  <si>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</si>
  <si>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</si>
  <si>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</si>
  <si>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</si>
  <si>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</si>
  <si>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</si>
  <si>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</si>
  <si>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</si>
  <si>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</si>
  <si>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</si>
  <si>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</si>
  <si>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</si>
  <si>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</si>
  <si>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</si>
  <si>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</si>
  <si>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</si>
  <si>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</si>
  <si>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</si>
  <si>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</si>
  <si>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</si>
  <si>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</si>
  <si>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</si>
  <si>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</si>
  <si>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</si>
  <si>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</si>
  <si>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</si>
  <si>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</si>
  <si>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</si>
  <si>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</si>
  <si>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</si>
  <si>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</si>
  <si>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</si>
  <si>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</si>
  <si>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</si>
  <si>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</si>
  <si>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</si>
  <si>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</si>
  <si>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</si>
  <si>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</si>
  <si>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</si>
  <si>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</si>
  <si>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</si>
  <si>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</si>
  <si>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</si>
  <si>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</si>
  <si>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</si>
  <si>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</si>
  <si>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</si>
  <si>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</si>
  <si>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</si>
  <si>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</si>
  <si>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</si>
  <si>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</si>
  <si>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</si>
  <si>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</si>
  <si>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</si>
  <si>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</si>
  <si>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</si>
  <si>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</si>
  <si>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</si>
  <si>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</si>
  <si>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</si>
  <si>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</si>
  <si>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</si>
  <si>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</si>
  <si>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</si>
  <si>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</si>
  <si>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</si>
  <si>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</si>
  <si>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</si>
  <si>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</si>
  <si>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</si>
  <si>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</si>
  <si>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</si>
  <si>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</si>
  <si>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</si>
  <si>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</si>
  <si>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</si>
  <si>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</si>
  <si>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</si>
  <si>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</si>
  <si>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</si>
  <si>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</si>
  <si>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</si>
  <si>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</si>
  <si>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</si>
  <si>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</si>
  <si>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</si>
  <si>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</si>
  <si>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</si>
  <si>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</si>
  <si>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</si>
  <si>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</si>
  <si>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</si>
  <si>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</si>
  <si>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</si>
  <si>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</si>
  <si>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</si>
  <si>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</si>
  <si>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</si>
  <si>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</si>
  <si>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</si>
  <si>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</si>
  <si>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</si>
  <si>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</si>
  <si>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</si>
  <si>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</si>
  <si>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</si>
  <si>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</si>
  <si>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</si>
  <si>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</si>
  <si>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</si>
  <si>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</si>
  <si>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</si>
  <si>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</si>
  <si>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</si>
  <si>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</si>
  <si>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</si>
  <si>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</si>
  <si>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</si>
  <si>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</si>
  <si>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</si>
  <si>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</si>
  <si>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</si>
  <si>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</si>
  <si>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</si>
  <si>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</si>
  <si>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</si>
  <si>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</si>
  <si>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</si>
  <si>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</si>
  <si>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</si>
  <si>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</si>
  <si>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</si>
  <si>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</si>
  <si>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</si>
  <si>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</si>
  <si>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</si>
  <si>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</si>
  <si>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</si>
  <si>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</si>
  <si>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</si>
  <si>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</si>
  <si>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</si>
  <si>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</si>
  <si>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</si>
  <si>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</si>
  <si>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</si>
  <si>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</si>
  <si>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</si>
  <si>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</si>
  <si>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</si>
  <si>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</si>
  <si>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</si>
  <si>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</si>
  <si>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</si>
  <si>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</si>
  <si>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</si>
  <si>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</si>
  <si>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</si>
  <si>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</si>
  <si>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</si>
  <si>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</si>
  <si>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</si>
  <si>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</si>
  <si>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</si>
  <si>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</si>
  <si>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</si>
  <si>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</si>
  <si>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</si>
  <si>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</si>
  <si>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</si>
  <si>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</si>
  <si>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</si>
  <si>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</si>
  <si>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</si>
  <si>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</si>
  <si>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</si>
  <si>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</si>
  <si>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</si>
  <si>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</si>
  <si>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</si>
  <si>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</si>
  <si>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</si>
  <si>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</si>
  <si>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</si>
  <si>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</si>
  <si>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</si>
  <si>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</si>
  <si>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</si>
  <si>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</si>
  <si>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</si>
  <si>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</si>
  <si>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</si>
  <si>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</si>
  <si>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</si>
  <si>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</si>
  <si>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</si>
  <si>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</si>
  <si>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</si>
  <si>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</si>
  <si>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</si>
  <si>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</si>
  <si>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</si>
  <si>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</si>
  <si>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</si>
  <si>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</si>
  <si>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</si>
  <si>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</si>
  <si>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</si>
  <si>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</si>
  <si>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</si>
  <si>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</si>
  <si>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</si>
  <si>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</si>
  <si>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</si>
  <si>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</si>
  <si>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</si>
  <si>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</si>
  <si>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</si>
  <si>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</si>
  <si>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</si>
  <si>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</si>
  <si>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</si>
  <si>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</si>
  <si>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</si>
  <si>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</si>
  <si>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</si>
  <si>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</si>
  <si>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</si>
  <si>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</si>
  <si>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</si>
  <si>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</si>
  <si>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</si>
  <si>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</si>
  <si>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</si>
  <si>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</si>
  <si>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</si>
  <si>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</si>
  <si>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</si>
  <si>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</si>
  <si>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</si>
  <si>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</si>
  <si>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</si>
  <si>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</si>
  <si>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</si>
  <si>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</si>
  <si>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</si>
  <si>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</si>
  <si>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</si>
  <si>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</si>
  <si>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</si>
  <si>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</si>
  <si>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</si>
  <si>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</si>
  <si>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</si>
  <si>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</si>
  <si>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</si>
  <si>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</si>
  <si>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</si>
  <si>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</si>
  <si>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</si>
  <si>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</si>
  <si>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</si>
  <si>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</si>
  <si>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</si>
  <si>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</si>
  <si>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</si>
  <si>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</si>
  <si>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</si>
  <si>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</si>
  <si>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</si>
  <si>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</si>
  <si>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</si>
  <si>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</si>
  <si>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</si>
  <si>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</si>
  <si>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</si>
  <si>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</si>
  <si>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</si>
  <si>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</si>
  <si>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</si>
  <si>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</si>
  <si>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</si>
  <si>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</si>
  <si>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</si>
  <si>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</si>
  <si>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</si>
  <si>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</si>
  <si>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</si>
  <si>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</si>
  <si>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</si>
  <si>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</si>
  <si>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</si>
  <si>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</si>
  <si>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</si>
  <si>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</si>
  <si>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</si>
  <si>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</si>
  <si>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</si>
  <si>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</si>
  <si>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</si>
  <si>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</si>
  <si>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</si>
  <si>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</si>
  <si>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</si>
  <si>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</si>
  <si>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</si>
  <si>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</si>
  <si>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</si>
  <si>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</si>
  <si>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</si>
  <si>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</si>
  <si>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</si>
  <si>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</si>
  <si>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</si>
  <si>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</si>
  <si>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</si>
  <si>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</si>
  <si>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</si>
  <si>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</si>
  <si>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</si>
  <si>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</si>
  <si>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</si>
  <si>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</si>
  <si>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</si>
  <si>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</si>
  <si>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</si>
  <si>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</si>
  <si>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</si>
  <si>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</si>
  <si>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</si>
  <si>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</si>
  <si>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</si>
  <si>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</si>
  <si>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</si>
  <si>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</si>
  <si>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</si>
  <si>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</si>
  <si>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</si>
  <si>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</si>
  <si>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</si>
  <si>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</si>
  <si>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</si>
  <si>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</si>
  <si>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000633</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</si>
  <si>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</si>
  <si>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</si>
  <si>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</si>
  <si>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</si>
  <si>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</si>
  <si>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</si>
  <si>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</si>
  <si>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</si>
  <si>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</si>
  <si>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</si>
  <si>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</si>
  <si>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</si>
  <si>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</si>
  <si>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</si>
  <si>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</si>
  <si>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</si>
  <si>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</si>
  <si>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</si>
  <si>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</si>
  <si>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</si>
  <si>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</si>
  <si>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</si>
  <si>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</si>
  <si>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</si>
  <si>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</si>
  <si>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</si>
  <si>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</si>
  <si>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</si>
  <si>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</si>
  <si>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</si>
  <si>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</si>
  <si>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</si>
  <si>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</si>
  <si>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</si>
  <si>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</si>
  <si>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</si>
  <si>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</si>
  <si>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</si>
  <si>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</si>
  <si>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</si>
  <si>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</si>
  <si>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</si>
  <si>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</si>
  <si>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</si>
  <si>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</si>
  <si>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</si>
  <si>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</si>
  <si>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</si>
  <si>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</si>
  <si>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</si>
  <si>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</si>
  <si>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</si>
  <si>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</si>
  <si>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</si>
  <si>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</si>
  <si>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</si>
  <si>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</si>
  <si>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</si>
  <si>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</si>
  <si>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</si>
  <si>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</si>
  <si>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</si>
  <si>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</si>
  <si>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</si>
  <si>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</si>
  <si>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</si>
  <si>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</si>
  <si>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</si>
  <si>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</si>
  <si>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</si>
  <si>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</si>
  <si>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</si>
  <si>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</si>
  <si>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</si>
  <si>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</si>
  <si>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</si>
  <si>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</si>
  <si>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</si>
  <si>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</si>
  <si>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</si>
  <si>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</si>
  <si>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</si>
  <si>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</si>
  <si>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</si>
  <si>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</si>
  <si>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</si>
  <si>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</si>
  <si>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</si>
  <si>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</si>
  <si>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</si>
  <si>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</si>
  <si>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</si>
  <si>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</si>
  <si>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</si>
  <si>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</si>
  <si>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</si>
  <si>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</si>
  <si>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</si>
  <si>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</si>
  <si>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</si>
  <si>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</si>
  <si>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</si>
  <si>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</si>
  <si>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</si>
  <si>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</si>
  <si>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</si>
  <si>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</si>
  <si>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</si>
  <si>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</si>
  <si>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</si>
  <si>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</si>
  <si>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</si>
  <si>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</si>
  <si>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</si>
  <si>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</si>
  <si>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</si>
  <si>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</si>
  <si>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</si>
  <si>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</si>
  <si>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</si>
  <si>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</si>
  <si>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</si>
  <si>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</si>
  <si>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</si>
  <si>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</si>
  <si>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</si>
  <si>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</si>
  <si>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</si>
  <si>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</si>
  <si>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</si>
  <si>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</si>
  <si>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</si>
  <si>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</si>
  <si>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</si>
  <si>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</si>
  <si>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</si>
  <si>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</si>
  <si>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</si>
  <si>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</si>
  <si>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</si>
  <si>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</si>
  <si>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</si>
  <si>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</si>
  <si>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</si>
  <si>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</si>
  <si>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</si>
  <si>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</si>
  <si>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</si>
  <si>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</si>
  <si>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</si>
  <si>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</si>
  <si>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</si>
  <si>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</si>
  <si>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</si>
  <si>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</si>
  <si>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</si>
  <si>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</si>
  <si>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</si>
  <si>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</si>
  <si>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</si>
  <si>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</si>
  <si>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</si>
  <si>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</si>
  <si>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</si>
  <si>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</si>
  <si>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</si>
  <si>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</si>
  <si>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</si>
  <si>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</si>
  <si>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</si>
  <si>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</si>
  <si>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</si>
  <si>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</si>
  <si>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</si>
  <si>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</si>
  <si>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</si>
  <si>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</si>
  <si>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</si>
  <si>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</si>
  <si>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</si>
  <si>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</si>
  <si>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</si>
  <si>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</si>
  <si>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</si>
  <si>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</si>
  <si>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</si>
  <si>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</si>
  <si>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</si>
  <si>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</si>
  <si>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</si>
  <si>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</si>
  <si>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</si>
  <si>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</si>
  <si>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</si>
  <si>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</si>
  <si>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</si>
  <si>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</si>
  <si>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</si>
  <si>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</si>
  <si>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</si>
  <si>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</si>
  <si>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</si>
  <si>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</si>
  <si>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</si>
  <si>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</si>
  <si>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</si>
  <si>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</si>
  <si>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</si>
  <si>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</si>
  <si>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</si>
  <si>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</si>
  <si>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</si>
  <si>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</si>
  <si>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</si>
  <si>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</si>
  <si>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</si>
  <si>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</si>
  <si>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</si>
  <si>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</si>
  <si>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</si>
  <si>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</si>
  <si>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</si>
  <si>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</si>
  <si>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</si>
  <si>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</si>
  <si>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</si>
  <si>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</si>
  <si>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</si>
  <si>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</si>
  <si>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</si>
  <si>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</si>
  <si>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</si>
  <si>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</si>
  <si>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</si>
  <si>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</si>
  <si>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</si>
  <si>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</si>
  <si>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</si>
  <si>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</si>
  <si>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</si>
  <si>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</si>
  <si>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</si>
  <si>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</si>
  <si>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</si>
  <si>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</si>
  <si>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</si>
  <si>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</si>
  <si>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</si>
  <si>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</si>
  <si>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</si>
  <si>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</si>
  <si>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</si>
  <si>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</si>
  <si>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</si>
  <si>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</si>
  <si>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</si>
  <si>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</si>
  <si>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</si>
  <si>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</si>
  <si>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</si>
  <si>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</si>
  <si>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</si>
  <si>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</si>
  <si>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</si>
  <si>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</si>
  <si>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</si>
  <si>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</si>
  <si>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</si>
  <si>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</si>
  <si>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</si>
  <si>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</si>
  <si>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</si>
  <si>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</si>
  <si>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</si>
  <si>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</si>
  <si>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</si>
  <si>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</si>
  <si>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</si>
  <si>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</si>
  <si>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</si>
  <si>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</si>
  <si>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</si>
  <si>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</si>
  <si>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</si>
  <si>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</si>
  <si>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</si>
  <si>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</si>
  <si>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</si>
  <si>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</si>
  <si>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</si>
  <si>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</si>
  <si>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</si>
  <si>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</si>
  <si>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</si>
  <si>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</si>
  <si>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</si>
  <si>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</si>
  <si>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</si>
  <si>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</si>
  <si>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</si>
  <si>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</si>
  <si>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</si>
  <si>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</si>
  <si>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</si>
  <si>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</si>
  <si>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</si>
  <si>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</si>
  <si>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</si>
  <si>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</si>
  <si>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</si>
  <si>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</si>
  <si>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</si>
  <si>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</si>
  <si>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</si>
  <si>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</si>
  <si>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</si>
  <si>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</si>
  <si>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</si>
  <si>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</si>
  <si>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</si>
  <si>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</si>
  <si>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</si>
  <si>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</si>
  <si>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</si>
  <si>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</si>
  <si>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</si>
  <si>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</si>
  <si>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</si>
  <si>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</si>
  <si>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</si>
  <si>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</si>
  <si>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</si>
  <si>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</si>
  <si>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</si>
  <si>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</si>
  <si>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</si>
  <si>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</si>
  <si>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</si>
  <si>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</si>
  <si>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</si>
  <si>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</si>
  <si>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</si>
  <si>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</si>
  <si>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</si>
  <si>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</si>
  <si>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</si>
  <si>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</si>
  <si>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</si>
  <si>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</si>
  <si>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</si>
  <si>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</si>
  <si>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</si>
  <si>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</si>
  <si>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</si>
  <si>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</si>
  <si>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</si>
  <si>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</si>
  <si>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</si>
  <si>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</si>
  <si>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</si>
  <si>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</si>
  <si>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</si>
  <si>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</si>
  <si>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</si>
  <si>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</si>
  <si>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</si>
  <si>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</si>
  <si>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</si>
  <si>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</si>
  <si>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</si>
  <si>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</si>
  <si>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</si>
  <si>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</si>
  <si>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</si>
  <si>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</si>
  <si>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</si>
  <si>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</si>
  <si>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</si>
  <si>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</si>
  <si>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</si>
  <si>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</si>
  <si>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</si>
  <si>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</si>
  <si>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</si>
  <si>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</si>
  <si>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</si>
  <si>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</si>
  <si>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</si>
  <si>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</si>
  <si>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</si>
  <si>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</si>
  <si>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</si>
  <si>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</si>
  <si>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</si>
  <si>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</si>
  <si>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</si>
  <si>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</si>
  <si>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</si>
  <si>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</si>
  <si>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</si>
  <si>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</si>
  <si>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</si>
  <si>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</si>
  <si>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</si>
  <si>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</si>
  <si>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</si>
  <si>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</si>
  <si>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</si>
  <si>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</si>
  <si>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</si>
  <si>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</si>
  <si>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</si>
  <si>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</si>
  <si>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</si>
  <si>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</si>
  <si>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</si>
  <si>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</si>
  <si>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</si>
  <si>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</si>
  <si>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</si>
  <si>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</si>
  <si>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</si>
  <si>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</si>
  <si>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</si>
  <si>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</si>
  <si>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</si>
  <si>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</si>
  <si>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</si>
  <si>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</si>
  <si>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</si>
  <si>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</si>
  <si>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</si>
  <si>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</si>
  <si>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</si>
  <si>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</si>
  <si>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</si>
  <si>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</si>
  <si>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</si>
  <si>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</si>
  <si>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</si>
  <si>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</si>
  <si>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</si>
  <si>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</si>
  <si>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</si>
  <si>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</si>
  <si>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</si>
  <si>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</si>
  <si>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</si>
  <si>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</si>
  <si>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</si>
  <si>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</si>
  <si>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</si>
  <si>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</si>
  <si>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</si>
  <si>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</si>
  <si>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</si>
  <si>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</si>
  <si>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</si>
  <si>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</si>
  <si>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</si>
  <si>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</si>
  <si>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</si>
  <si>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</si>
  <si>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</si>
  <si>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</si>
  <si>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</si>
  <si>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</si>
  <si>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</si>
  <si>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</si>
  <si>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</si>
  <si>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</si>
  <si>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</si>
  <si>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</si>
  <si>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</si>
  <si>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</si>
  <si>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</si>
  <si>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</si>
  <si>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</si>
  <si>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</si>
  <si>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</si>
  <si>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</si>
  <si>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</si>
  <si>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</si>
  <si>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</si>
  <si>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</si>
  <si>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</si>
  <si>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</si>
  <si>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</si>
  <si>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</si>
  <si>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</si>
  <si>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</si>
  <si>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</si>
  <si>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</si>
  <si>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</si>
  <si>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</si>
  <si>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</si>
  <si>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</si>
  <si>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</si>
  <si>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</si>
  <si>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</si>
  <si>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</si>
  <si>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</si>
  <si>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</si>
  <si>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</si>
  <si>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</si>
  <si>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</si>
  <si>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</si>
  <si>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</si>
  <si>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</si>
  <si>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</si>
  <si>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</si>
  <si>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</si>
  <si>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</si>
  <si>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</si>
  <si>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</si>
  <si>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</si>
  <si>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</si>
  <si>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</si>
  <si>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</si>
  <si>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</si>
  <si>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</si>
  <si>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</si>
  <si>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</si>
  <si>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</si>
  <si>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</si>
  <si>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</si>
  <si>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</si>
  <si>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</si>
  <si>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</si>
  <si>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</si>
  <si>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</si>
  <si>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</si>
  <si>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</si>
  <si>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</si>
  <si>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</si>
  <si>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</si>
  <si>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</si>
  <si>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</si>
  <si>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</si>
  <si>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</si>
  <si>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</si>
  <si>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</si>
  <si>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</si>
  <si>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</si>
  <si>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</si>
  <si>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</si>
  <si>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</si>
  <si>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</si>
  <si>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</si>
  <si>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</si>
  <si>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</si>
  <si>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</si>
  <si>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</si>
  <si>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</si>
  <si>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</si>
  <si>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</si>
  <si>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</si>
  <si>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</si>
  <si>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</si>
  <si>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</si>
  <si>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</si>
  <si>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</si>
  <si>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</si>
  <si>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</si>
  <si>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</si>
  <si>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</si>
  <si>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</si>
  <si>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</si>
  <si>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</si>
  <si>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</si>
  <si>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</si>
  <si>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</si>
  <si>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</si>
  <si>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</si>
  <si>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</si>
  <si>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</si>
  <si>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</si>
  <si>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</si>
  <si>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</si>
  <si>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</si>
  <si>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</si>
  <si>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</si>
  <si>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</si>
  <si>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</si>
  <si>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</si>
  <si>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</si>
  <si>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</si>
  <si>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</si>
  <si>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</si>
  <si>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</si>
  <si>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</si>
  <si>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</si>
  <si>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</si>
  <si>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</si>
  <si>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</si>
  <si>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</si>
  <si>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</si>
  <si>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</si>
  <si>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</si>
  <si>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</si>
  <si>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</si>
  <si>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</si>
  <si>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</si>
  <si>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</si>
  <si>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</si>
  <si>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</si>
  <si>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</si>
  <si>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</si>
  <si>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</si>
  <si>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</si>
  <si>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</si>
  <si>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</si>
  <si>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</si>
  <si>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</si>
  <si>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</si>
  <si>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</si>
  <si>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</si>
  <si>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</si>
  <si>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</si>
  <si>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</si>
  <si>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</si>
  <si>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</si>
  <si>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</si>
  <si>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</si>
  <si>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</si>
  <si>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</si>
  <si>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</si>
  <si>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</si>
  <si>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</si>
  <si>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</si>
  <si>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</si>
  <si>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</si>
  <si>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</si>
  <si>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</si>
  <si>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</si>
  <si>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</si>
  <si>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</si>
  <si>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</si>
  <si>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</si>
  <si>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</si>
  <si>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</si>
  <si>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</si>
  <si>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</si>
  <si>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</si>
  <si>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</si>
  <si>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</si>
  <si>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</si>
  <si>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</si>
  <si>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</si>
  <si>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</si>
  <si>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</si>
  <si>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</si>
  <si>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</si>
  <si>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</si>
  <si>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</si>
  <si>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</si>
  <si>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</si>
  <si>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</si>
  <si>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</si>
  <si>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</si>
  <si>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</si>
  <si>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</si>
  <si>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</si>
  <si>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</si>
  <si>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</si>
  <si>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</si>
  <si>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</si>
  <si>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</si>
  <si>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</si>
  <si>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</si>
  <si>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</si>
  <si>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</si>
  <si>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</si>
  <si>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</si>
  <si>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</si>
  <si>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</si>
  <si>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</si>
  <si>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</si>
  <si>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</si>
  <si>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</si>
  <si>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</si>
  <si>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</si>
  <si>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</si>
  <si>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</si>
  <si>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</si>
  <si>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</si>
  <si>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</si>
  <si>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</si>
  <si>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</si>
  <si>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</si>
  <si>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</si>
  <si>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</si>
  <si>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</si>
  <si>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</si>
  <si>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</si>
  <si>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</si>
  <si>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</si>
  <si>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</si>
  <si>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</si>
  <si>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</si>
  <si>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</si>
  <si>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</si>
  <si>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</si>
  <si>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</si>
  <si>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</si>
  <si>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</si>
  <si>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</si>
  <si>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</si>
  <si>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</si>
  <si>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</si>
  <si>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</si>
  <si>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</si>
  <si>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</si>
  <si>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</si>
  <si>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</si>
  <si>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</si>
  <si>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</si>
  <si>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</si>
  <si>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</si>
  <si>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</si>
  <si>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</si>
  <si>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</si>
  <si>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</si>
  <si>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</si>
  <si>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</si>
  <si>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</si>
  <si>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</si>
  <si>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</si>
  <si>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</si>
  <si>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</si>
  <si>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</si>
  <si>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</si>
  <si>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</si>
  <si>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</si>
  <si>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</si>
  <si>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</si>
  <si>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</si>
  <si>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</si>
  <si>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</si>
  <si>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</si>
  <si>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</si>
  <si>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</si>
  <si>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</si>
  <si>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</si>
  <si>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</si>
  <si>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</si>
  <si>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</si>
  <si>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</si>
  <si>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</si>
  <si>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</si>
  <si>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</si>
  <si>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</si>
  <si>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</si>
  <si>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</si>
  <si>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</si>
  <si>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</si>
  <si>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</si>
  <si>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</si>
  <si>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</si>
  <si>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</si>
  <si>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</si>
  <si>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</si>
  <si>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</si>
  <si>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</si>
  <si>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</si>
  <si>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</si>
  <si>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</si>
  <si>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</si>
  <si>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</si>
  <si>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</si>
  <si>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</si>
  <si>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</si>
  <si>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</si>
  <si>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</si>
  <si>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</si>
  <si>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</si>
  <si>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</si>
  <si>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</si>
  <si>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</si>
  <si>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</si>
  <si>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</si>
  <si>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</si>
  <si>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</si>
  <si>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</si>
  <si>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</si>
  <si>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</si>
  <si>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</si>
  <si>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</si>
  <si>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</si>
  <si>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</si>
  <si>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</si>
  <si>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</si>
  <si>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</si>
  <si>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</si>
  <si>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</si>
  <si>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</si>
  <si>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</si>
  <si>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</si>
  <si>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</si>
  <si>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</si>
  <si>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</si>
  <si>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</si>
  <si>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</si>
  <si>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</si>
  <si>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</si>
  <si>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</si>
  <si>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</si>
  <si>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</si>
  <si>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</si>
  <si>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</si>
  <si>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</si>
  <si>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</si>
  <si>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</si>
  <si>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</si>
  <si>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</si>
  <si>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</si>
  <si>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</si>
  <si>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</si>
  <si>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</si>
  <si>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</si>
  <si>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</si>
  <si>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</si>
  <si>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</si>
  <si>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</si>
  <si>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</si>
  <si>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</si>
  <si>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</si>
  <si>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</si>
  <si>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</si>
  <si>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</si>
  <si>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</si>
  <si>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</si>
  <si>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</si>
  <si>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</si>
  <si>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</si>
  <si>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</si>
  <si>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</si>
  <si>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</si>
  <si>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</si>
  <si>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</si>
  <si>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</si>
  <si>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</si>
  <si>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</si>
  <si>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</si>
  <si>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</si>
  <si>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</si>
  <si>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</si>
  <si>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</si>
  <si>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</si>
  <si>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</si>
  <si>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</si>
  <si>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</si>
  <si>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</si>
  <si>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</si>
  <si>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</si>
  <si>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</si>
  <si>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</si>
  <si>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</si>
  <si>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</si>
  <si>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</si>
  <si>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</si>
  <si>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</si>
  <si>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</si>
  <si>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</si>
  <si>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</si>
  <si>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</si>
  <si>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</si>
  <si>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</si>
  <si>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</si>
  <si>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</si>
  <si>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</si>
  <si>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</si>
  <si>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</si>
  <si>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</si>
  <si>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</si>
  <si>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</si>
  <si>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</si>
  <si>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</si>
  <si>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</si>
  <si>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</si>
  <si>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</si>
  <si>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</si>
  <si>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</si>
  <si>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</si>
  <si>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</si>
  <si>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</si>
  <si>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</si>
  <si>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</si>
  <si>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</si>
  <si>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</si>
  <si>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</si>
  <si>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</si>
  <si>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</si>
  <si>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</si>
  <si>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</si>
  <si>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</si>
  <si>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</si>
  <si>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</si>
  <si>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</si>
  <si>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</si>
  <si>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</si>
  <si>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</si>
  <si>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</si>
  <si>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</si>
  <si>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</si>
  <si>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</si>
  <si>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</si>
  <si>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</si>
  <si>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</si>
  <si>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</si>
  <si>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</si>
  <si>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</si>
  <si>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</si>
  <si>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</si>
  <si>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</si>
  <si>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</si>
  <si>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</si>
  <si>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</si>
  <si>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</si>
  <si>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</si>
  <si>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</si>
  <si>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</si>
  <si>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</si>
  <si>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</si>
  <si>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</si>
  <si>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</si>
  <si>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</si>
  <si>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</si>
  <si>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</si>
  <si>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</si>
  <si>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</si>
  <si>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</si>
  <si>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</si>
  <si>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</si>
  <si>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</si>
  <si>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</si>
  <si>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</si>
  <si>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</si>
  <si>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</si>
  <si>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</si>
  <si>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</si>
  <si>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</si>
  <si>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</si>
  <si>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</si>
  <si>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</si>
  <si>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</si>
  <si>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</si>
  <si>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</si>
  <si>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</si>
  <si>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</si>
  <si>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</si>
  <si>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</si>
  <si>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</si>
  <si>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</si>
  <si>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</si>
  <si>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</si>
  <si>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</si>
  <si>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</si>
  <si>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</si>
  <si>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</si>
  <si>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</si>
  <si>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</si>
  <si>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</si>
  <si>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</si>
  <si>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</si>
  <si>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</si>
  <si>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</si>
  <si>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</si>
  <si>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</si>
  <si>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</si>
  <si>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</si>
  <si>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</si>
  <si>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</si>
  <si>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</si>
  <si>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</si>
  <si>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</si>
  <si>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</si>
  <si>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</si>
  <si>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</si>
  <si>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</si>
  <si>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</si>
  <si>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</si>
  <si>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</si>
  <si>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</si>
  <si>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</si>
  <si>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</si>
  <si>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</si>
  <si>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</si>
  <si>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</si>
  <si>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</si>
  <si>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</si>
  <si>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</si>
  <si>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</si>
  <si>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</si>
  <si>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</si>
  <si>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</si>
  <si>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</si>
  <si>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</si>
  <si>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</si>
  <si>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</si>
  <si>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</si>
  <si>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</si>
  <si>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</si>
  <si>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</si>
  <si>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</si>
  <si>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</si>
  <si>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</si>
  <si>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</si>
  <si>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</si>
  <si>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</si>
  <si>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</si>
  <si>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</si>
  <si>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</si>
  <si>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</si>
  <si>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</si>
  <si>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</si>
  <si>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</si>
  <si>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</si>
  <si>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</si>
  <si>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</si>
  <si>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</si>
  <si>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</si>
  <si>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</si>
  <si>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</si>
  <si>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</si>
  <si>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</si>
  <si>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</si>
  <si>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</si>
  <si>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</si>
  <si>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</si>
  <si>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</si>
  <si>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</si>
  <si>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</si>
  <si>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</si>
  <si>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</si>
  <si>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</si>
  <si>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</si>
  <si>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</si>
  <si>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</si>
  <si>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</si>
  <si>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</si>
  <si>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</si>
  <si>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</si>
  <si>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</si>
  <si>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</si>
  <si>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</si>
  <si>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</si>
  <si>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</si>
  <si>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</si>
  <si>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</si>
  <si>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</si>
  <si>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</si>
  <si>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</si>
  <si>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</si>
  <si>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</si>
  <si>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</si>
  <si>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</si>
  <si>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</si>
  <si>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</si>
  <si>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</si>
  <si>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</si>
  <si>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</si>
  <si>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</si>
  <si>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</si>
  <si>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</si>
  <si>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</si>
  <si>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</si>
  <si>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</si>
  <si>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</si>
  <si>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</si>
  <si>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</si>
  <si>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</si>
  <si>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</si>
  <si>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</si>
  <si>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</si>
  <si>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</si>
  <si>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</si>
  <si>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</si>
  <si>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</si>
  <si>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</si>
  <si>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</si>
  <si>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</si>
  <si>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</si>
  <si>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</si>
  <si>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</si>
  <si>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</si>
  <si>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</si>
  <si>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</si>
  <si>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</si>
  <si>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</si>
  <si>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</si>
  <si>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</si>
  <si>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</si>
  <si>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</si>
  <si>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</si>
  <si>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</si>
  <si>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</si>
  <si>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</si>
  <si>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</si>
  <si>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</si>
  <si>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</si>
  <si>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</si>
  <si>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</si>
  <si>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</si>
  <si>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</si>
  <si>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</si>
  <si>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</si>
  <si>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</si>
  <si>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</si>
  <si>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</si>
  <si>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</si>
  <si>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</si>
  <si>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</si>
  <si>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</si>
  <si>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</si>
  <si>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</si>
  <si>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</si>
  <si>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</si>
  <si>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</si>
  <si>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</si>
  <si>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</si>
  <si>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</si>
  <si>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</si>
  <si>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</si>
  <si>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</si>
  <si>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</si>
  <si>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</si>
  <si>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</si>
  <si>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</si>
  <si>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</si>
  <si>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</si>
  <si>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</si>
  <si>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</si>
  <si>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</si>
  <si>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</si>
  <si>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</si>
  <si>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</si>
  <si>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</si>
  <si>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</si>
  <si>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</si>
  <si>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</si>
  <si>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</si>
  <si>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</si>
  <si>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</si>
  <si>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</si>
  <si>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</si>
  <si>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</si>
  <si>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</si>
  <si>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</si>
  <si>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</si>
  <si>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</si>
  <si>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</si>
  <si>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</si>
  <si>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</si>
  <si>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</si>
  <si>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</si>
  <si>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</si>
  <si>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</si>
  <si>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</si>
  <si>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</si>
  <si>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</si>
  <si>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</si>
  <si>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</si>
  <si>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</si>
  <si>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</si>
  <si>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</si>
  <si>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</si>
  <si>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</si>
  <si>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</si>
  <si>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</si>
  <si>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</si>
  <si>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</si>
  <si>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</si>
  <si>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</si>
  <si>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</si>
  <si>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</si>
  <si>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</si>
  <si>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</si>
  <si>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</si>
  <si>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</si>
  <si>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</si>
  <si>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</si>
  <si>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</si>
  <si>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</si>
  <si>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</si>
  <si>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</si>
  <si>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</si>
  <si>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</si>
  <si>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</si>
  <si>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</si>
  <si>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</si>
  <si>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</si>
  <si>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</si>
  <si>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</si>
  <si>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</si>
  <si>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</si>
  <si>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</si>
  <si>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</si>
  <si>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</si>
  <si>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</si>
  <si>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</si>
  <si>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</si>
  <si>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</si>
  <si>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</si>
  <si>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</si>
  <si>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</si>
  <si>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</si>
  <si>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</si>
  <si>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</si>
  <si>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</si>
  <si>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</si>
  <si>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</si>
  <si>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</si>
  <si>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</si>
  <si>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</si>
  <si>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</si>
  <si>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</si>
  <si>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</si>
  <si>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</si>
  <si>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</si>
  <si>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</si>
  <si>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</si>
  <si>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</si>
  <si>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</si>
  <si>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</si>
  <si>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</si>
  <si>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</si>
  <si>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</si>
  <si>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</si>
  <si>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</si>
  <si>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</si>
  <si>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</si>
  <si>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</si>
  <si>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</si>
  <si>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</si>
  <si>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</si>
  <si>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</si>
  <si>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</si>
  <si>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</si>
  <si>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</si>
  <si>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</si>
  <si>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</si>
  <si>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</si>
  <si>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</si>
  <si>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</si>
  <si>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</si>
  <si>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</si>
  <si>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</si>
  <si>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</si>
  <si>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</si>
  <si>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</si>
  <si>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</si>
  <si>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</si>
  <si>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</si>
  <si>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</si>
  <si>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</si>
  <si>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</si>
  <si>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</si>
  <si>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</si>
  <si>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</si>
  <si>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</si>
  <si>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</si>
  <si>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</si>
  <si>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</si>
  <si>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</si>
  <si>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</si>
  <si>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</si>
  <si>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</si>
  <si>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</si>
  <si>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</si>
  <si>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</si>
  <si>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</si>
  <si>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</si>
  <si>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</si>
  <si>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</si>
  <si>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</si>
  <si>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</si>
  <si>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</si>
  <si>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</si>
  <si>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</si>
  <si>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</si>
  <si>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</si>
  <si>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</si>
  <si>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</si>
  <si>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</si>
  <si>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</si>
  <si>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</si>
  <si>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</si>
  <si>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</si>
  <si>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</si>
  <si>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</si>
  <si>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</si>
  <si>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</si>
  <si>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</si>
  <si>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</si>
  <si>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</si>
  <si>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</si>
  <si>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</si>
  <si>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</si>
  <si>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</si>
  <si>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</si>
  <si>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</si>
  <si>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</si>
  <si>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</si>
  <si>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</si>
  <si>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</si>
  <si>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</si>
  <si>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</si>
  <si>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</si>
  <si>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</si>
  <si>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</si>
  <si>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</si>
  <si>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</si>
  <si>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</si>
  <si>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</si>
  <si>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</si>
  <si>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</si>
  <si>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</si>
  <si>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</si>
  <si>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</si>
  <si>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</si>
  <si>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</si>
  <si>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</si>
  <si>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</si>
  <si>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</si>
  <si>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</si>
  <si>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</si>
  <si>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</si>
  <si>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</si>
  <si>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</si>
  <si>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</si>
  <si>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</si>
  <si>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</si>
  <si>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</si>
  <si>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</si>
  <si>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</si>
  <si>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</si>
  <si>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</si>
  <si>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</si>
  <si>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</si>
  <si>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</si>
  <si>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</si>
  <si>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</si>
  <si>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</si>
  <si>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</si>
  <si>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</si>
  <si>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</si>
  <si>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</si>
  <si>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</si>
  <si>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</si>
  <si>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</si>
  <si>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</si>
  <si>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</si>
  <si>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</si>
  <si>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</si>
  <si>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</si>
  <si>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</si>
  <si>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</si>
  <si>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</si>
  <si>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</si>
  <si>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</si>
  <si>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</si>
  <si>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</si>
  <si>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</si>
  <si>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</si>
  <si>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</si>
  <si>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</si>
  <si>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</si>
  <si>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</si>
  <si>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</si>
  <si>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</si>
  <si>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</si>
  <si>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</si>
  <si>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</si>
  <si>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</si>
  <si>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</si>
  <si>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</si>
  <si>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</si>
  <si>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</si>
  <si>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</si>
  <si>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</si>
  <si>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</si>
  <si>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</si>
  <si>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</si>
  <si>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</si>
  <si>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</si>
  <si>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</si>
  <si>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</si>
  <si>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</si>
  <si>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</si>
  <si>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</si>
  <si>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</si>
  <si>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</si>
  <si>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</si>
  <si>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</si>
  <si>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</si>
  <si>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</si>
  <si>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</si>
  <si>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</si>
  <si>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</si>
  <si>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</si>
  <si>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</si>
  <si>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</si>
  <si>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</si>
  <si>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</si>
  <si>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</si>
  <si>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</si>
  <si>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</si>
  <si>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</si>
  <si>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</si>
  <si>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</si>
  <si>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</si>
  <si>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</si>
  <si>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</si>
  <si>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</si>
  <si>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</si>
  <si>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</si>
  <si>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</si>
  <si>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</si>
  <si>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</si>
  <si>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</si>
  <si>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</si>
  <si>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</si>
  <si>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</si>
  <si>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</si>
  <si>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</si>
  <si>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</si>
  <si>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</si>
  <si>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</si>
  <si>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</si>
  <si>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</si>
  <si>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</si>
  <si>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</si>
  <si>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</si>
  <si>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</si>
  <si>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</si>
  <si>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</si>
  <si>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</si>
  <si>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</si>
  <si>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</si>
  <si>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</si>
  <si>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</si>
  <si>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</si>
  <si>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</si>
  <si>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</si>
  <si>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</si>
  <si>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</si>
  <si>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</si>
  <si>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</si>
  <si>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</si>
  <si>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</si>
  <si>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</si>
  <si>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</si>
  <si>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</si>
  <si>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</si>
  <si>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</si>
  <si>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</si>
  <si>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</si>
  <si>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</si>
  <si>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</si>
  <si>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</si>
  <si>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</si>
  <si>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</si>
  <si>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</si>
  <si>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</si>
  <si>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</si>
  <si>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</si>
  <si>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</si>
  <si>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</si>
  <si>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</si>
  <si>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</si>
  <si>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</si>
  <si>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</si>
  <si>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</si>
  <si>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</si>
  <si>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</si>
  <si>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</si>
  <si>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</si>
  <si>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</si>
  <si>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</si>
  <si>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</si>
  <si>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</si>
  <si>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</si>
  <si>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</si>
  <si>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</si>
  <si>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</si>
  <si>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</si>
  <si>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</si>
  <si>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</si>
  <si>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</si>
  <si>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</si>
  <si>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</si>
  <si>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</si>
  <si>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</si>
  <si>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</si>
  <si>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</si>
  <si>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</si>
  <si>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</si>
  <si>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</si>
  <si>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</si>
  <si>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</si>
  <si>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</si>
  <si>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</si>
  <si>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</si>
  <si>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</si>
  <si>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</si>
  <si>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</si>
  <si>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</si>
  <si>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</si>
  <si>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</si>
  <si>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</si>
  <si>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</si>
  <si>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</si>
  <si>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</si>
  <si>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</si>
  <si>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</si>
  <si>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</si>
  <si>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</si>
  <si>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</si>
  <si>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</si>
  <si>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</si>
  <si>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</si>
  <si>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</si>
  <si>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</si>
  <si>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</si>
  <si>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</si>
  <si>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</si>
  <si>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</si>
  <si>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</si>
  <si>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</si>
  <si>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</si>
  <si>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</si>
  <si>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</si>
  <si>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</si>
  <si>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</si>
  <si>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</si>
  <si>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</si>
  <si>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</si>
  <si>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</si>
  <si>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</si>
  <si>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</si>
  <si>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</si>
  <si>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</si>
  <si>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</si>
  <si>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</si>
  <si>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</si>
  <si>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</si>
  <si>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</si>
  <si>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</si>
  <si>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</si>
  <si>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</si>
  <si>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</si>
  <si>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</si>
  <si>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</si>
  <si>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</si>
  <si>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</si>
  <si>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</si>
  <si>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</si>
  <si>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</si>
  <si>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</si>
  <si>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</si>
  <si>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</si>
  <si>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</si>
  <si>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</si>
  <si>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</si>
  <si>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</si>
  <si>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</si>
  <si>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</si>
  <si>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</si>
  <si>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</si>
  <si>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</si>
  <si>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</si>
  <si>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</si>
  <si>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</si>
  <si>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</si>
  <si>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</si>
  <si>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</si>
  <si>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</si>
  <si>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</si>
  <si>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</si>
  <si>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</si>
  <si>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</si>
  <si>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</si>
  <si>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</si>
  <si>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</si>
  <si>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</si>
  <si>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</si>
  <si>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</si>
  <si>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</si>
  <si>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</si>
  <si>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</si>
  <si>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</si>
  <si>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</si>
  <si>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</si>
  <si>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</si>
  <si>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</si>
  <si>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</si>
  <si>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</si>
  <si>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</si>
  <si>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</si>
  <si>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</si>
  <si>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</si>
  <si>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</si>
  <si>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</si>
  <si>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</si>
  <si>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</si>
  <si>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</si>
  <si>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</si>
  <si>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</si>
  <si>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</si>
  <si>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</si>
  <si>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</si>
  <si>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</si>
  <si>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</si>
  <si>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</si>
  <si>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</si>
  <si>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</si>
  <si>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</si>
  <si>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</si>
  <si>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</si>
  <si>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</si>
  <si>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</si>
  <si>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</si>
  <si>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</si>
  <si>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</si>
  <si>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</si>
  <si>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</si>
  <si>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</si>
  <si>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</si>
  <si>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</si>
  <si>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</si>
  <si>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</si>
  <si>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</si>
  <si>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</si>
  <si>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</si>
  <si>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</si>
  <si>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</si>
  <si>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</si>
  <si>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</si>
  <si>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</si>
  <si>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</si>
  <si>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</si>
  <si>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</si>
  <si>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</si>
  <si>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</si>
  <si>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</si>
  <si>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</si>
  <si>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</si>
  <si>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</si>
  <si>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</si>
  <si>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</si>
  <si>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</si>
  <si>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</si>
  <si>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</si>
  <si>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</si>
  <si>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</si>
  <si>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</si>
  <si>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</si>
  <si>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</si>
  <si>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</si>
  <si>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</si>
  <si>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</si>
  <si>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</si>
  <si>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</si>
  <si>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</si>
  <si>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</si>
  <si>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</si>
  <si>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</si>
  <si>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</si>
  <si>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</si>
  <si>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</si>
  <si>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</si>
  <si>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</si>
  <si>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</si>
  <si>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</si>
  <si>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</si>
  <si>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</si>
  <si>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</si>
  <si>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</si>
  <si>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</si>
  <si>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</si>
  <si>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</si>
  <si>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</si>
  <si>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</si>
  <si>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</si>
  <si>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</si>
  <si>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</si>
  <si>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</si>
  <si>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</si>
  <si>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</si>
  <si>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</si>
  <si>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</si>
  <si>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</si>
  <si>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</si>
  <si>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</si>
  <si>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</si>
  <si>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</si>
  <si>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</si>
  <si>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</si>
  <si>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</si>
  <si>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</si>
  <si>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</si>
  <si>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</si>
  <si>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</si>
  <si>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</si>
  <si>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</si>
  <si>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</si>
  <si>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</si>
  <si>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</si>
  <si>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</si>
  <si>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</si>
  <si>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</si>
  <si>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</si>
  <si>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</si>
  <si>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</si>
  <si>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</si>
  <si>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</si>
  <si>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</si>
  <si>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</si>
  <si>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</si>
  <si>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</si>
  <si>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</si>
  <si>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</si>
  <si>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</si>
  <si>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</si>
  <si>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</si>
  <si>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</si>
  <si>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</si>
  <si>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</si>
  <si>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</si>
  <si>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</si>
  <si>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</si>
  <si>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</si>
  <si>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</si>
  <si>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</si>
  <si>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</si>
  <si>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</si>
  <si>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</si>
  <si>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</si>
  <si>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</si>
  <si>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</si>
  <si>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</si>
  <si>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</si>
  <si>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</si>
  <si>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</si>
  <si>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</si>
  <si>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</si>
  <si>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</si>
  <si>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</si>
  <si>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</si>
  <si>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</si>
  <si>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</si>
  <si>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</si>
  <si>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</si>
  <si>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</si>
  <si>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</si>
  <si>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</si>
  <si>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</si>
  <si>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</si>
  <si>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</si>
  <si>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</si>
  <si>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</si>
  <si>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</si>
  <si>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</si>
  <si>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</si>
  <si>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</si>
  <si>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</si>
  <si>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</si>
  <si>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</si>
  <si>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</si>
  <si>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</si>
  <si>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</si>
  <si>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</si>
  <si>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</si>
  <si>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</si>
  <si>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</si>
  <si>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</si>
  <si>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</si>
  <si>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</si>
  <si>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</si>
  <si>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</si>
  <si>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</si>
  <si>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</si>
  <si>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</si>
  <si>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</si>
  <si>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</si>
  <si>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</si>
  <si>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</si>
  <si>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</si>
  <si>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</si>
  <si>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</si>
  <si>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</si>
  <si>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</si>
  <si>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</si>
  <si>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</si>
  <si>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</si>
  <si>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</si>
  <si>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</si>
  <si>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</si>
  <si>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</si>
  <si>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</si>
  <si>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</si>
  <si>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</si>
  <si>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</si>
  <si>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</si>
  <si>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</si>
  <si>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</si>
  <si>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</si>
  <si>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</si>
  <si>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</si>
  <si>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</si>
  <si>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</si>
  <si>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</si>
  <si>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</si>
  <si>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</si>
  <si>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</si>
  <si>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</si>
  <si>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</si>
  <si>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</si>
  <si>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</si>
  <si>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</si>
  <si>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</si>
  <si>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</si>
  <si>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</si>
  <si>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</si>
  <si>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</si>
  <si>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</si>
  <si>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</si>
  <si>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</si>
  <si>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</si>
  <si>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</si>
  <si>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</si>
  <si>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</si>
  <si>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</si>
  <si>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</si>
  <si>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</si>
  <si>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</si>
  <si>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</si>
  <si>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</si>
  <si>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</si>
  <si>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</si>
  <si>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</si>
  <si>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</si>
  <si>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</si>
  <si>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</si>
  <si>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</si>
  <si>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</si>
  <si>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</si>
  <si>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</si>
  <si>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</si>
  <si>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</si>
  <si>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</si>
  <si>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</si>
  <si>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</si>
  <si>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</si>
  <si>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</si>
  <si>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</si>
  <si>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</si>
  <si>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</si>
  <si>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</si>
  <si>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</si>
  <si>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</si>
  <si>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</si>
  <si>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</si>
  <si>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</si>
  <si>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</si>
  <si>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</si>
  <si>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</si>
  <si>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</si>
  <si>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</si>
  <si>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</si>
  <si>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</si>
  <si>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</si>
  <si>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</si>
  <si>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</si>
  <si>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</si>
  <si>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</si>
  <si>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</si>
  <si>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</si>
  <si>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</si>
  <si>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</si>
  <si>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</si>
  <si>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</si>
  <si>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</si>
  <si>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</si>
  <si>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</si>
  <si>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</si>
  <si>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</si>
  <si>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</si>
  <si>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</si>
  <si>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</si>
  <si>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</si>
  <si>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</si>
  <si>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</si>
  <si>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</si>
  <si>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</si>
  <si>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</si>
  <si>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</si>
  <si>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</si>
  <si>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</si>
  <si>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</si>
  <si>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</si>
  <si>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</si>
  <si>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</si>
  <si>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</si>
  <si>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</si>
  <si>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</si>
  <si>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</si>
  <si>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</si>
  <si>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</si>
  <si>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</si>
  <si>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</si>
  <si>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</si>
  <si>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</si>
  <si>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</si>
  <si>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</si>
  <si>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</si>
  <si>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</si>
  <si>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</si>
  <si>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</si>
  <si>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</si>
  <si>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</si>
  <si>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</si>
  <si>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</si>
  <si>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</si>
  <si>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</si>
  <si>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</si>
  <si>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</si>
  <si>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</si>
  <si>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</si>
  <si>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</si>
  <si>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</si>
  <si>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</si>
  <si>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</si>
  <si>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</si>
  <si>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</si>
  <si>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</si>
  <si>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</si>
  <si>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</si>
  <si>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</si>
  <si>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</si>
  <si>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</si>
  <si>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</si>
  <si>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</si>
  <si>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</si>
  <si>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</si>
  <si>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</si>
  <si>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</si>
  <si>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</si>
  <si>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</si>
  <si>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</si>
  <si>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</si>
  <si>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</si>
  <si>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</si>
  <si>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</si>
  <si>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</si>
  <si>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</si>
  <si>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</si>
  <si>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</si>
  <si>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</si>
  <si>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</si>
  <si>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</si>
  <si>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</si>
  <si>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</si>
  <si>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</si>
  <si>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</si>
  <si>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</si>
  <si>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</si>
  <si>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</si>
  <si>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</si>
  <si>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</si>
  <si>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</si>
  <si>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</si>
  <si>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</si>
  <si>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</si>
  <si>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</si>
  <si>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</si>
  <si>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</si>
  <si>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</si>
  <si>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</si>
  <si>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</si>
  <si>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</si>
  <si>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</si>
  <si>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</si>
  <si>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</si>
  <si>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</si>
  <si>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</si>
  <si>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</si>
  <si>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</si>
  <si>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</si>
  <si>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</si>
  <si>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</si>
  <si>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</si>
  <si>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</si>
  <si>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</si>
  <si>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</si>
  <si>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</si>
  <si>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</si>
  <si>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</si>
  <si>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</si>
  <si>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</si>
  <si>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</si>
  <si>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</si>
  <si>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</si>
  <si>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</si>
  <si>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</si>
  <si>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</si>
  <si>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</si>
  <si>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</si>
  <si>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</si>
  <si>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</si>
  <si>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</si>
  <si>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</si>
  <si>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</si>
  <si>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</si>
  <si>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</si>
  <si>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</si>
  <si>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</si>
  <si>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</si>
  <si>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</si>
  <si>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</si>
  <si>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</si>
  <si>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</si>
  <si>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</si>
  <si>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</si>
  <si>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</si>
  <si>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</si>
  <si>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</si>
  <si>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</si>
  <si>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</si>
  <si>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</si>
  <si>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</si>
  <si>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</si>
  <si>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</si>
  <si>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</si>
  <si>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</si>
  <si>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</si>
  <si>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</si>
  <si>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</si>
  <si>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</si>
  <si>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</si>
  <si>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</si>
  <si>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</si>
  <si>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</si>
  <si>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</si>
  <si>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</si>
  <si>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</si>
  <si>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</si>
  <si>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</si>
  <si>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</si>
  <si>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</si>
  <si>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</si>
  <si>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</si>
  <si>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</si>
  <si>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</si>
  <si>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</si>
  <si>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</si>
  <si>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</si>
  <si>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</si>
  <si>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</si>
  <si>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</si>
  <si>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</si>
  <si>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</si>
  <si>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</si>
  <si>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</si>
  <si>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</si>
  <si>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</si>
  <si>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</si>
  <si>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</si>
  <si>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</si>
  <si>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</si>
  <si>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</si>
  <si>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</si>
  <si>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</si>
  <si>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</si>
  <si>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</si>
  <si>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</si>
  <si>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</si>
  <si>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</si>
  <si>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</si>
  <si>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</si>
  <si>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</si>
  <si>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</si>
  <si>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</si>
  <si>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</si>
  <si>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</si>
  <si>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</si>
  <si>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</si>
  <si>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</si>
  <si>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</si>
  <si>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</si>
  <si>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</si>
  <si>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</si>
  <si>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</si>
  <si>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</si>
  <si>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</si>
  <si>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</si>
  <si>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</si>
  <si>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</si>
  <si>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</si>
  <si>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</si>
  <si>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</si>
  <si>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</si>
  <si>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</si>
  <si>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</si>
  <si>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</si>
  <si>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</si>
  <si>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</si>
  <si>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</si>
  <si>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</si>
  <si>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</si>
  <si>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</si>
  <si>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</si>
  <si>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</si>
  <si>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</si>
  <si>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</si>
  <si>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</si>
  <si>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</si>
  <si>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</si>
  <si>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</si>
  <si>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</si>
  <si>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</si>
  <si>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</si>
  <si>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</si>
  <si>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</si>
  <si>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</si>
  <si>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</si>
  <si>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</si>
  <si>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</si>
  <si>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</si>
  <si>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</si>
  <si>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</si>
  <si>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</si>
  <si>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</si>
  <si>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</si>
  <si>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</si>
  <si>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</si>
  <si>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</si>
  <si>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</si>
  <si>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</si>
  <si>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</si>
  <si>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</si>
  <si>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</si>
  <si>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</si>
  <si>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</si>
  <si>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</si>
  <si>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</si>
  <si>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</si>
  <si>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</si>
  <si>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</si>
  <si>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</si>
  <si>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</si>
  <si>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</si>
  <si>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</si>
  <si>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</si>
  <si>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</si>
  <si>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</si>
  <si>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</si>
  <si>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</si>
  <si>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</si>
  <si>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</si>
  <si>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</si>
  <si>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</si>
  <si>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</si>
  <si>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</si>
  <si>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</si>
  <si>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</si>
  <si>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</si>
  <si>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</si>
  <si>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</si>
  <si>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</si>
  <si>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</si>
  <si>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</si>
  <si>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</si>
  <si>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</si>
  <si>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</si>
  <si>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</si>
  <si>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</si>
  <si>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</si>
  <si>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</si>
  <si>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</si>
  <si>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</si>
  <si>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</si>
  <si>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</si>
  <si>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</si>
  <si>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</si>
  <si>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</si>
  <si>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</si>
  <si>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</si>
  <si>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</si>
  <si>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</si>
  <si>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</si>
  <si>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</si>
  <si>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</si>
  <si>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</si>
  <si>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</si>
  <si>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</si>
  <si>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</si>
  <si>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</si>
  <si>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</si>
  <si>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</si>
  <si>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</si>
  <si>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</si>
  <si>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</si>
  <si>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</si>
  <si>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</si>
  <si>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</si>
  <si>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</si>
  <si>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</si>
  <si>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</si>
  <si>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</si>
  <si>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</si>
  <si>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</si>
  <si>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</si>
  <si>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</si>
  <si>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</si>
  <si>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</si>
  <si>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</si>
  <si>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</si>
  <si>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</si>
  <si>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</si>
  <si>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</si>
  <si>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</si>
  <si>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</si>
  <si>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</si>
  <si>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</si>
  <si>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</si>
  <si>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</si>
  <si>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</si>
  <si>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</si>
  <si>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</si>
  <si>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</si>
  <si>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</si>
  <si>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</si>
  <si>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</si>
  <si>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</si>
  <si>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</si>
  <si>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</si>
  <si>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</si>
  <si>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</si>
  <si>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</si>
  <si>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</si>
  <si>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</si>
  <si>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</si>
  <si>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</si>
  <si>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</si>
  <si>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</si>
  <si>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</si>
  <si>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</si>
  <si>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</si>
  <si>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</si>
  <si>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</si>
  <si>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</si>
  <si>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</si>
  <si>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</si>
  <si>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</si>
  <si>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</si>
  <si>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</si>
  <si>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</si>
  <si>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</si>
  <si>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</si>
  <si>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</si>
  <si>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</si>
  <si>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</si>
  <si>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</si>
  <si>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</si>
  <si>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</si>
  <si>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</si>
  <si>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</si>
  <si>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</si>
  <si>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</si>
  <si>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</si>
  <si>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</si>
  <si>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</si>
  <si>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</si>
  <si>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</si>
  <si>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</si>
  <si>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</si>
  <si>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</si>
  <si>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</si>
  <si>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</si>
  <si>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</si>
  <si>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</si>
  <si>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</si>
  <si>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</si>
  <si>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</si>
  <si>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</si>
  <si>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</si>
  <si>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</si>
  <si>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</si>
  <si>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</si>
  <si>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</si>
  <si>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</si>
  <si>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</si>
  <si>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</si>
  <si>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</si>
  <si>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</si>
  <si>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</si>
  <si>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</si>
  <si>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</si>
  <si>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</si>
  <si>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</si>
  <si>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</si>
  <si>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</si>
  <si>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</si>
  <si>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</si>
  <si>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</si>
  <si>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</si>
  <si>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</si>
  <si>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</si>
  <si>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</si>
  <si>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</si>
  <si>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</si>
  <si>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</si>
  <si>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</si>
  <si>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</si>
  <si>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</si>
  <si>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</si>
  <si>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</si>
  <si>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</si>
  <si>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</si>
  <si>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</si>
  <si>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</si>
  <si>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</si>
  <si>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</si>
  <si>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</si>
  <si>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</si>
  <si>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</si>
  <si>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</si>
  <si>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</si>
  <si>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</si>
  <si>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</si>
  <si>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</si>
  <si>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</si>
  <si>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</si>
  <si>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</si>
  <si>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</si>
  <si>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</si>
  <si>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</si>
  <si>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</si>
  <si>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</si>
  <si>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</si>
  <si>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</si>
  <si>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</si>
  <si>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</si>
  <si>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</si>
  <si>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</si>
  <si>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</si>
  <si>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</si>
  <si>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</si>
  <si>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</si>
  <si>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</si>
  <si>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</si>
  <si>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</si>
  <si>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</si>
  <si>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</si>
  <si>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</si>
  <si>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</si>
  <si>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</si>
  <si>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</si>
  <si>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</si>
  <si>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</si>
  <si>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</si>
  <si>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</si>
  <si>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</si>
  <si>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</si>
  <si>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</si>
  <si>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</si>
  <si>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</si>
  <si>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</si>
  <si>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</si>
  <si>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</si>
  <si>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</si>
  <si>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</si>
  <si>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</si>
  <si>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</si>
  <si>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</si>
  <si>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</si>
  <si>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</si>
  <si>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</si>
  <si>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</si>
  <si>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</si>
  <si>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</si>
  <si>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</si>
  <si>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</si>
  <si>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</si>
  <si>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</si>
  <si>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</si>
  <si>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</si>
  <si>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</si>
  <si>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</si>
  <si>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</si>
  <si>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</si>
  <si>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</si>
  <si>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</si>
  <si>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</si>
  <si>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</si>
  <si>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</si>
  <si>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</si>
  <si>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</si>
  <si>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</si>
  <si>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</si>
  <si>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</si>
  <si>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</si>
  <si>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</si>
  <si>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</si>
  <si>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</si>
  <si>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</si>
  <si>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</si>
  <si>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</si>
  <si>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</si>
  <si>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</si>
  <si>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</si>
  <si>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</si>
  <si>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</si>
  <si>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</si>
  <si>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</si>
  <si>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</si>
  <si>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</si>
  <si>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</si>
  <si>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</si>
  <si>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</si>
  <si>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</si>
  <si>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</si>
  <si>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</si>
  <si>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</si>
  <si>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</si>
  <si>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</si>
  <si>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</si>
  <si>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</si>
  <si>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</si>
  <si>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</si>
  <si>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</si>
  <si>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</si>
  <si>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</si>
  <si>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</si>
  <si>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</si>
  <si>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</si>
  <si>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</si>
  <si>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</si>
  <si>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</si>
  <si>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</si>
  <si>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</si>
  <si>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</si>
  <si>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</si>
  <si>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</si>
  <si>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</si>
  <si>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</si>
  <si>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</si>
  <si>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</si>
  <si>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</si>
  <si>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</si>
  <si>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</si>
  <si>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</si>
  <si>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</si>
  <si>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</si>
  <si>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</si>
  <si>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</si>
  <si>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</si>
  <si>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</si>
  <si>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</si>
  <si>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</si>
  <si>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</si>
  <si>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</si>
  <si>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</si>
  <si>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</si>
  <si>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</si>
  <si>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</si>
  <si>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</si>
  <si>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</si>
  <si>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</si>
  <si>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</si>
  <si>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</si>
  <si>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</si>
  <si>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</si>
  <si>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</si>
  <si>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</si>
  <si>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</si>
  <si>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</si>
  <si>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</si>
  <si>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</si>
  <si>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</si>
  <si>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</si>
  <si>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</si>
  <si>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</si>
  <si>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</si>
  <si>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</si>
  <si>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</si>
  <si>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</si>
  <si>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</si>
  <si>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</si>
  <si>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</si>
  <si>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</si>
  <si>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</si>
  <si>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</si>
  <si>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</si>
  <si>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</si>
  <si>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</si>
  <si>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</si>
  <si>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</si>
  <si>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</si>
  <si>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</si>
  <si>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</si>
  <si>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</si>
  <si>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</si>
  <si>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</si>
  <si>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</si>
  <si>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</si>
  <si>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</si>
  <si>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</si>
  <si>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</si>
  <si>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</si>
  <si>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</si>
  <si>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</si>
  <si>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</si>
  <si>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</si>
  <si>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</si>
  <si>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</si>
  <si>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</si>
  <si>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</si>
  <si>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</si>
  <si>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</si>
  <si>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</si>
  <si>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</si>
  <si>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</si>
  <si>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</si>
  <si>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</si>
  <si>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</si>
  <si>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</si>
  <si>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</si>
  <si>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</si>
  <si>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</si>
  <si>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</si>
  <si>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</si>
  <si>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</si>
  <si>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</si>
  <si>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</si>
  <si>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</si>
  <si>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</si>
  <si>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</si>
  <si>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</si>
  <si>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</si>
  <si>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</si>
  <si>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</si>
  <si>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</si>
  <si>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</si>
  <si>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</si>
  <si>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</si>
  <si>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</si>
  <si>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</si>
  <si>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</si>
  <si>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</si>
  <si>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</si>
  <si>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</si>
  <si>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</si>
  <si>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</si>
  <si>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</si>
  <si>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</si>
  <si>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</si>
  <si>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</si>
  <si>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</si>
  <si>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</si>
  <si>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</si>
  <si>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</si>
  <si>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</si>
  <si>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</si>
  <si>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</si>
  <si>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</si>
  <si>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</si>
  <si>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</si>
  <si>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</si>
  <si>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</si>
  <si>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</si>
  <si>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</si>
  <si>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</si>
  <si>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</si>
  <si>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</si>
  <si>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</si>
  <si>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</si>
  <si>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</si>
  <si>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</si>
  <si>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</si>
  <si>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</si>
  <si>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</si>
  <si>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</si>
  <si>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</si>
  <si>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</si>
  <si>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</si>
  <si>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</si>
  <si>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</si>
  <si>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</si>
  <si>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</si>
  <si>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</si>
  <si>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</si>
  <si>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</si>
  <si>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</si>
  <si>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</si>
  <si>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</si>
  <si>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</si>
  <si>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</si>
  <si>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</si>
  <si>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</si>
  <si>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</si>
  <si>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</si>
  <si>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</si>
  <si>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</si>
  <si>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</si>
  <si>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</si>
  <si>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</si>
  <si>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</si>
  <si>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</si>
  <si>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</si>
  <si>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</si>
  <si>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</si>
  <si>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</si>
  <si>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</si>
  <si>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</si>
  <si>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</si>
  <si>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</si>
  <si>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</si>
  <si>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</si>
  <si>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</si>
  <si>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</si>
  <si>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</si>
  <si>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</si>
  <si>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</si>
  <si>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</si>
  <si>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</si>
  <si>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</si>
  <si>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</si>
  <si>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</si>
  <si>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</si>
  <si>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</si>
  <si>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</si>
  <si>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</si>
  <si>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</si>
  <si>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</si>
  <si>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</si>
  <si>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</si>
  <si>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</si>
  <si>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</si>
  <si>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</si>
  <si>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</si>
  <si>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</si>
  <si>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</si>
  <si>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</si>
  <si>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</si>
  <si>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</si>
  <si>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</si>
  <si>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</si>
  <si>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</si>
  <si>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</si>
  <si>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</si>
  <si>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</si>
  <si>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</si>
  <si>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</si>
  <si>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</si>
  <si>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</si>
  <si>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</si>
  <si>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</si>
  <si>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</si>
  <si>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</si>
  <si>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</si>
  <si>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</si>
  <si>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</si>
  <si>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</si>
  <si>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</si>
  <si>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</si>
  <si>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</si>
  <si>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</si>
  <si>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</si>
  <si>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</si>
  <si>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</si>
  <si>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</si>
  <si>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</si>
  <si>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</si>
  <si>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</si>
  <si>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</si>
  <si>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</si>
  <si>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</si>
  <si>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</si>
  <si>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</si>
  <si>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</si>
  <si>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</si>
  <si>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</si>
  <si>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</si>
  <si>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</si>
  <si>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</si>
  <si>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</si>
  <si>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</si>
  <si>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</si>
  <si>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</si>
  <si>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</si>
  <si>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</si>
  <si>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</si>
  <si>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</si>
  <si>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</si>
  <si>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</si>
  <si>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</si>
  <si>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</si>
  <si>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</si>
  <si>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</si>
  <si>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</si>
  <si>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</si>
  <si>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</si>
  <si>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</si>
  <si>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</si>
  <si>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</si>
  <si>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</si>
  <si>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</si>
  <si>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</si>
  <si>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</si>
  <si>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</si>
  <si>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</si>
  <si>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</si>
  <si>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</si>
  <si>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</si>
  <si>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</si>
  <si>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</si>
  <si>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</si>
  <si>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</si>
  <si>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</si>
  <si>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</si>
  <si>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</si>
  <si>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</si>
  <si>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</si>
  <si>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</si>
  <si>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</si>
  <si>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</si>
  <si>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</si>
  <si>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</si>
  <si>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</si>
  <si>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</si>
  <si>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</si>
  <si>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</si>
  <si>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</si>
  <si>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</si>
  <si>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</si>
  <si>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</si>
  <si>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</si>
  <si>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</si>
  <si>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</si>
  <si>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</si>
  <si>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</si>
  <si>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</si>
  <si>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</si>
  <si>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</si>
  <si>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</si>
  <si>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</si>
  <si>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</si>
  <si>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</si>
  <si>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</si>
  <si>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</si>
  <si>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</si>
  <si>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</si>
  <si>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</si>
  <si>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</si>
  <si>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</si>
  <si>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</si>
  <si>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</si>
  <si>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</si>
  <si>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</si>
  <si>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</si>
  <si>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</si>
  <si>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</si>
  <si>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</si>
  <si>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</si>
  <si>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</si>
  <si>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</si>
  <si>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</si>
  <si>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</si>
  <si>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</si>
  <si>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</si>
  <si>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</si>
  <si>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</si>
  <si>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</si>
  <si>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</si>
  <si>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</si>
  <si>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</si>
  <si>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</si>
  <si>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</si>
  <si>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</si>
  <si>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</si>
  <si>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</si>
  <si>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</si>
  <si>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</si>
  <si>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</si>
  <si>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</si>
  <si>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</si>
  <si>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</si>
  <si>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</si>
  <si>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</si>
  <si>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</si>
  <si>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</si>
  <si>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</si>
  <si>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</si>
  <si>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</si>
  <si>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</si>
  <si>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</si>
  <si>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</si>
  <si>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</si>
  <si>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</si>
  <si>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</si>
  <si>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</si>
  <si>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</si>
  <si>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</si>
  <si>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</si>
  <si>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</si>
  <si>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</si>
  <si>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</si>
  <si>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</si>
  <si>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</si>
  <si>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</si>
  <si>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</si>
  <si>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</si>
  <si>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</si>
  <si>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</si>
  <si>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</si>
  <si>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</si>
  <si>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</si>
  <si>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</si>
  <si>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</si>
  <si>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</si>
  <si>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</si>
  <si>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</si>
  <si>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</si>
  <si>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</si>
  <si>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</si>
  <si>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</si>
  <si>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</si>
  <si>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</si>
  <si>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</si>
  <si>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</si>
  <si>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</si>
  <si>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</si>
  <si>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</si>
  <si>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</si>
  <si>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</si>
  <si>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</si>
  <si>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</si>
  <si>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</si>
  <si>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</si>
  <si>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</si>
  <si>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</si>
  <si>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</si>
  <si>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</si>
  <si>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</si>
  <si>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</si>
  <si>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</si>
  <si>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</si>
  <si>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</si>
  <si>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</si>
  <si>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</si>
  <si>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</si>
  <si>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</si>
  <si>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</si>
  <si>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</si>
  <si>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</si>
  <si>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</si>
  <si>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</si>
  <si>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</si>
  <si>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</si>
  <si>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</si>
  <si>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</si>
  <si>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</si>
  <si>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</si>
  <si>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</si>
  <si>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</si>
  <si>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</si>
  <si>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</si>
  <si>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</si>
  <si>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</si>
  <si>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</si>
  <si>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</si>
  <si>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</si>
  <si>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</si>
  <si>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</si>
  <si>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</si>
  <si>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</si>
  <si>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</si>
  <si>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</si>
  <si>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</si>
  <si>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</si>
  <si>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</si>
  <si>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</si>
  <si>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</si>
  <si>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</si>
  <si>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</si>
  <si>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</si>
  <si>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</si>
  <si>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</si>
  <si>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</si>
  <si>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</si>
  <si>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</si>
  <si>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</si>
  <si>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</si>
  <si>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</si>
  <si>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</si>
  <si>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</si>
  <si>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</si>
  <si>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</si>
  <si>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</si>
  <si>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</si>
  <si>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</si>
  <si>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</si>
  <si>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</si>
  <si>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</si>
  <si>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</si>
  <si>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</si>
  <si>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</si>
  <si>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</si>
  <si>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</si>
  <si>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</si>
  <si>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</si>
  <si>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</si>
  <si>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</si>
  <si>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</si>
  <si>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</si>
  <si>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</si>
  <si>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</si>
  <si>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</si>
  <si>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</si>
  <si>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</si>
  <si>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</si>
  <si>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</si>
  <si>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</si>
  <si>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</si>
  <si>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</si>
  <si>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</si>
  <si>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</si>
  <si>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</si>
  <si>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</si>
  <si>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</si>
  <si>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</si>
  <si>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</si>
  <si>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</si>
  <si>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</si>
  <si>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</si>
  <si>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</si>
  <si>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</si>
  <si>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</si>
  <si>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</si>
  <si>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</si>
  <si>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</si>
  <si>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</si>
  <si>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</si>
  <si>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</si>
  <si>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</si>
  <si>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</si>
  <si>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</si>
  <si>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</si>
  <si>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</si>
  <si>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</si>
  <si>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</si>
  <si>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</si>
  <si>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</si>
  <si>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</si>
  <si>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</si>
  <si>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</si>
  <si>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</si>
  <si>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</si>
  <si>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</si>
  <si>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</si>
  <si>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</si>
  <si>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</si>
  <si>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</si>
  <si>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</si>
  <si>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</si>
  <si>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</si>
  <si>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</si>
  <si>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</si>
  <si>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</si>
  <si>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</si>
  <si>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</si>
  <si>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</si>
  <si>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</si>
  <si>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</si>
  <si>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</si>
  <si>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</si>
  <si>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</si>
  <si>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</si>
  <si>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</si>
  <si>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</si>
  <si>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</si>
  <si>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</si>
  <si>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</si>
  <si>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</si>
  <si>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</si>
  <si>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</si>
  <si>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</si>
  <si>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</si>
  <si>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</si>
  <si>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</si>
  <si>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</si>
  <si>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</si>
  <si>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</si>
  <si>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</si>
  <si>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</si>
  <si>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</si>
  <si>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</si>
  <si>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</si>
  <si>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</si>
  <si>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</si>
  <si>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</si>
  <si>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</si>
  <si>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</si>
  <si>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</si>
  <si>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</si>
  <si>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</si>
  <si>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</si>
  <si>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</si>
  <si>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</si>
  <si>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</si>
  <si>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</si>
  <si>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</si>
  <si>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</si>
  <si>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</si>
  <si>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</si>
  <si>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</si>
  <si>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</si>
  <si>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</si>
  <si>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</si>
  <si>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</si>
  <si>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</si>
  <si>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</si>
  <si>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</si>
  <si>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</si>
  <si>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</si>
  <si>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</si>
  <si>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</si>
  <si>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</si>
  <si>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</si>
  <si>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</si>
  <si>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</si>
  <si>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</si>
  <si>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</si>
  <si>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</si>
  <si>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</si>
  <si>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</si>
  <si>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</si>
  <si>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</si>
  <si>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</si>
  <si>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</si>
  <si>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</si>
  <si>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</si>
  <si>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</si>
  <si>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</si>
  <si>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</si>
  <si>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</si>
  <si>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</si>
  <si>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</si>
  <si>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</si>
  <si>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</si>
  <si>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</si>
  <si>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</si>
  <si>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</si>
  <si>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</si>
  <si>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</si>
  <si>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</si>
  <si>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</si>
  <si>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</si>
  <si>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</si>
  <si>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</si>
  <si>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</si>
  <si>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</si>
  <si>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</si>
  <si>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</si>
  <si>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</si>
  <si>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</si>
  <si>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</si>
  <si>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</si>
  <si>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</si>
  <si>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</si>
  <si>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</si>
  <si>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</si>
  <si>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</si>
  <si>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</si>
  <si>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</si>
  <si>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</si>
  <si>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</si>
  <si>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</si>
  <si>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</si>
  <si>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</si>
  <si>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</si>
  <si>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</si>
  <si>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</si>
  <si>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</si>
  <si>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</si>
  <si>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</si>
  <si>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</si>
  <si>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</si>
  <si>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</si>
  <si>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</si>
  <si>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</si>
  <si>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</si>
  <si>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</si>
  <si>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</si>
  <si>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</si>
  <si>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</si>
  <si>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</si>
  <si>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</si>
  <si>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</si>
  <si>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</si>
  <si>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</si>
  <si>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</si>
  <si>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</si>
  <si>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</si>
  <si>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</si>
  <si>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</si>
  <si>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</si>
  <si>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</si>
  <si>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</si>
  <si>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</si>
  <si>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</si>
  <si>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</si>
  <si>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</si>
  <si>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</si>
  <si>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</si>
  <si>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</si>
  <si>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</si>
  <si>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</si>
  <si>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</si>
  <si>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</si>
  <si>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</si>
  <si>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</si>
  <si>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</si>
  <si>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</si>
  <si>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</si>
  <si>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</si>
  <si>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</si>
  <si>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</si>
  <si>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</si>
  <si>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</si>
  <si>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</si>
  <si>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</si>
  <si>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</si>
  <si>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</si>
  <si>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</si>
  <si>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</si>
  <si>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</si>
  <si>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</si>
  <si>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</si>
  <si>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</si>
  <si>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</si>
  <si>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</si>
  <si>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</si>
  <si>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</si>
  <si>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</si>
  <si>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</si>
  <si>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</si>
  <si>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</si>
  <si>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</si>
  <si>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</si>
  <si>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</si>
  <si>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</si>
  <si>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</si>
  <si>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</si>
  <si>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</si>
  <si>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</si>
  <si>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</si>
  <si>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</si>
  <si>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</si>
  <si>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</si>
  <si>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</si>
  <si>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</si>
  <si>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</si>
  <si>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</si>
  <si>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</si>
  <si>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</si>
  <si>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</si>
  <si>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</si>
  <si>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</si>
  <si>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</si>
  <si>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</si>
  <si>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</si>
  <si>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</si>
  <si>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</si>
  <si>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</si>
  <si>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</si>
  <si>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</si>
  <si>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</si>
  <si>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</si>
  <si>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</si>
  <si>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</si>
  <si>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</si>
  <si>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</si>
  <si>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</si>
  <si>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</si>
  <si>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</si>
  <si>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</si>
  <si>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</si>
  <si>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</si>
  <si>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</si>
  <si>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</si>
  <si>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</si>
  <si>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</si>
  <si>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</si>
  <si>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</si>
  <si>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</si>
  <si>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</si>
  <si>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</si>
  <si>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</si>
  <si>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</si>
  <si>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</si>
  <si>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</si>
  <si>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</si>
  <si>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</si>
  <si>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</si>
  <si>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</si>
  <si>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</si>
  <si>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</si>
  <si>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</si>
  <si>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</si>
  <si>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</si>
  <si>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</si>
  <si>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</si>
  <si>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</si>
  <si>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</si>
  <si>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</si>
  <si>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</si>
  <si>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</si>
  <si>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</si>
  <si>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</si>
  <si>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</si>
  <si>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</si>
  <si>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</si>
  <si>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</si>
  <si>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</si>
  <si>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</si>
  <si>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</si>
  <si>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</si>
  <si>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</si>
  <si>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</si>
  <si>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</si>
  <si>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</si>
  <si>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</si>
  <si>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</si>
  <si>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</si>
  <si>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</si>
  <si>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</si>
  <si>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</si>
  <si>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</si>
  <si>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</si>
  <si>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</si>
  <si>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</si>
  <si>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</si>
  <si>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</si>
  <si>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</si>
  <si>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</si>
  <si>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</si>
  <si>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</si>
  <si>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</si>
  <si>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</si>
  <si>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</si>
  <si>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</si>
  <si>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</si>
  <si>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</si>
  <si>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</si>
  <si>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</si>
  <si>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</si>
  <si>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</si>
  <si>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</si>
  <si>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</si>
  <si>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</si>
  <si>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</si>
  <si>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</si>
  <si>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</si>
  <si>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</si>
  <si>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</si>
  <si>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</si>
  <si>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</si>
  <si>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</si>
  <si>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</si>
  <si>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</si>
  <si>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</si>
  <si>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</si>
  <si>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</si>
  <si>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</si>
  <si>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</si>
  <si>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</si>
  <si>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</si>
  <si>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</si>
  <si>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</si>
  <si>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</si>
  <si>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</si>
  <si>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</si>
  <si>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</si>
  <si>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</si>
  <si>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</si>
  <si>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</si>
  <si>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</si>
  <si>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</si>
  <si>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</si>
  <si>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</si>
  <si>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</si>
  <si>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</si>
  <si>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</si>
  <si>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</si>
  <si>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</si>
  <si>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</si>
  <si>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</si>
  <si>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</si>
  <si>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</si>
  <si>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</si>
  <si>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</si>
  <si>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</si>
  <si>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</si>
  <si>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</si>
  <si>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</si>
  <si>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</si>
  <si>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</si>
  <si>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</si>
  <si>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</si>
  <si>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</si>
  <si>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</si>
  <si>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</si>
  <si>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</si>
  <si>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</si>
  <si>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</si>
  <si>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</si>
  <si>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</si>
  <si>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</si>
  <si>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</si>
  <si>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</si>
  <si>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</si>
  <si>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</si>
  <si>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</si>
  <si>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</si>
  <si>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</si>
  <si>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</si>
  <si>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</si>
  <si>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</si>
  <si>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</si>
  <si>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</si>
  <si>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</si>
  <si>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</si>
  <si>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</si>
  <si>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</si>
  <si>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</si>
  <si>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</si>
  <si>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</si>
  <si>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</si>
  <si>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</si>
  <si>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</si>
  <si>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</si>
  <si>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</si>
  <si>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</si>
  <si>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</si>
  <si>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</si>
  <si>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</si>
  <si>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</si>
  <si>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</si>
  <si>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</si>
  <si>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</si>
  <si>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</si>
  <si>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</si>
  <si>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</si>
  <si>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</si>
  <si>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</si>
  <si>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</si>
  <si>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</si>
  <si>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</si>
  <si>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</si>
  <si>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</si>
  <si>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</si>
  <si>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</si>
  <si>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</si>
  <si>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</si>
  <si>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</si>
  <si>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</si>
  <si>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</si>
  <si>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</si>
  <si>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</si>
  <si>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</si>
  <si>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</si>
  <si>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</si>
  <si>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</si>
  <si>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</si>
  <si>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</si>
  <si>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</si>
  <si>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</si>
  <si>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</si>
  <si>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</si>
  <si>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</si>
  <si>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</si>
  <si>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</si>
  <si>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</si>
  <si>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</si>
  <si>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</si>
  <si>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</si>
  <si>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</si>
  <si>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</si>
  <si>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</si>
  <si>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</si>
  <si>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</si>
  <si>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</si>
  <si>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</si>
  <si>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</si>
  <si>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</si>
  <si>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</si>
  <si>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</si>
  <si>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</si>
  <si>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</si>
  <si>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</si>
  <si>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</si>
  <si>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</si>
  <si>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</si>
  <si>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</si>
  <si>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</si>
  <si>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</si>
  <si>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</si>
  <si>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</si>
  <si>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</si>
  <si>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</si>
  <si>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</si>
  <si>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</si>
  <si>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</si>
  <si>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</si>
  <si>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</si>
  <si>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</si>
  <si>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</si>
  <si>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</si>
  <si>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</si>
  <si>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</si>
  <si>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</si>
  <si>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</si>
  <si>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</si>
  <si>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</si>
  <si>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</si>
  <si>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</si>
  <si>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</si>
  <si>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</si>
  <si>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</si>
  <si>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</si>
  <si>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</si>
  <si>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</si>
  <si>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</si>
  <si>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</si>
  <si>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</si>
  <si>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</si>
  <si>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</si>
  <si>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</si>
  <si>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</si>
  <si>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</si>
  <si>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</si>
  <si>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</si>
  <si>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</si>
  <si>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</si>
  <si>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</si>
  <si>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</si>
  <si>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</si>
  <si>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</si>
  <si>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</si>
  <si>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</si>
  <si>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</si>
  <si>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</si>
  <si>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</si>
  <si>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</si>
  <si>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</si>
  <si>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</si>
  <si>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</si>
  <si>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</si>
  <si>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</si>
  <si>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</si>
  <si>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</si>
  <si>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</si>
  <si>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</si>
  <si>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</si>
  <si>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</si>
  <si>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</si>
  <si>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</si>
  <si>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</si>
  <si>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</si>
  <si>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</si>
  <si>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</si>
  <si>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</si>
  <si>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</si>
  <si>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</si>
  <si>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</si>
  <si>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</si>
  <si>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</si>
  <si>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</si>
  <si>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</si>
  <si>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</si>
  <si>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</si>
  <si>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</si>
  <si>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</si>
  <si>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</si>
  <si>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</si>
  <si>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</si>
  <si>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</si>
  <si>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</si>
  <si>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</si>
  <si>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</si>
  <si>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</si>
  <si>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</si>
  <si>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</si>
  <si>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</si>
  <si>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</si>
  <si>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</si>
  <si>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</si>
  <si>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</si>
  <si>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</si>
  <si>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</si>
  <si>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</si>
  <si>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</si>
  <si>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</si>
  <si>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</si>
  <si>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</si>
  <si>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</si>
  <si>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</si>
  <si>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</si>
  <si>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</si>
  <si>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</si>
  <si>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</si>
  <si>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</si>
  <si>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</si>
  <si>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</si>
  <si>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</si>
  <si>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</si>
  <si>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</si>
  <si>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</si>
  <si>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</si>
  <si>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</si>
  <si>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</si>
  <si>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</si>
  <si>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</si>
  <si>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</si>
  <si>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</si>
  <si>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</si>
  <si>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</si>
  <si>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</si>
  <si>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</si>
  <si>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</si>
  <si>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</si>
  <si>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</si>
  <si>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</si>
  <si>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</si>
  <si>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</si>
  <si>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</si>
  <si>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</si>
  <si>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</si>
  <si>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</si>
  <si>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</si>
  <si>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</si>
  <si>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</si>
  <si>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</si>
  <si>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</si>
  <si>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</si>
  <si>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</si>
  <si>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</si>
  <si>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</si>
  <si>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</si>
  <si>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</si>
  <si>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</si>
  <si>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</si>
  <si>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</si>
  <si>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</si>
  <si>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</si>
  <si>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</si>
  <si>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</si>
  <si>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</si>
  <si>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</si>
  <si>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</si>
  <si>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</si>
  <si>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</si>
  <si>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</si>
  <si>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</si>
  <si>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</si>
  <si>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</si>
  <si>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</si>
  <si>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</si>
  <si>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</si>
  <si>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</si>
  <si>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</si>
  <si>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</si>
  <si>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</si>
  <si>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</si>
  <si>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</si>
  <si>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</si>
  <si>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</si>
  <si>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</si>
  <si>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</si>
  <si>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</si>
  <si>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</si>
  <si>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</si>
  <si>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</si>
  <si>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</si>
  <si>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</si>
  <si>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</si>
  <si>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</si>
  <si>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</si>
  <si>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</si>
  <si>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</si>
  <si>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</si>
  <si>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</si>
  <si>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</si>
  <si>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</si>
  <si>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</si>
  <si>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</si>
  <si>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</si>
  <si>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</si>
  <si>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</si>
  <si>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</si>
  <si>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</si>
  <si>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</si>
  <si>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</si>
  <si>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</si>
  <si>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</si>
  <si>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</si>
  <si>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</si>
  <si>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</si>
  <si>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</si>
  <si>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</si>
  <si>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</si>
  <si>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</si>
  <si>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</si>
  <si>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</si>
  <si>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</si>
  <si>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</si>
  <si>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</si>
  <si>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</si>
  <si>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</si>
  <si>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</si>
  <si>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</si>
  <si>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</si>
  <si>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</si>
  <si>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</si>
  <si>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</si>
  <si>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</si>
  <si>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Pescados y Mariscos</t>
  </si>
  <si>
    <t>Uso Institucional 01 Sardinas Tr1</t>
  </si>
  <si>
    <t>Uso Institucional 02 Sardinas Tr2</t>
  </si>
  <si>
    <t>Uso Institucional 03 Sardinas Tr3</t>
  </si>
  <si>
    <t>Uso Institucional 04 Sardinas Tr4</t>
  </si>
  <si>
    <t xml:space="preserve">Adquisición de Cholates, Azucares Edurcorante </t>
  </si>
  <si>
    <t>Uso Institucional 06 Azucar Crema Tr2</t>
  </si>
  <si>
    <t>Uso Institucional 05 Azucar Crema Tr1</t>
  </si>
  <si>
    <t>Uso Institucional 07 Azucar CremaTr3</t>
  </si>
  <si>
    <t>Uso Institucional 08 Azucar Crema Tr4</t>
  </si>
  <si>
    <t>Uso Institucional 09 Chocolate Tr1</t>
  </si>
  <si>
    <t>Uso Institucional 10 Chocolate Tr2</t>
  </si>
  <si>
    <t>Uso Institucional 11 Chocolate Tr3</t>
  </si>
  <si>
    <t>Adquisición de Cholates, Azucares Edurcorante, Dulce Navideño</t>
  </si>
  <si>
    <t>Uso Institucional 12 Chocolate Tr4</t>
  </si>
  <si>
    <t>Adquisición de Pasta de Tomate</t>
  </si>
  <si>
    <t>Uso Institucional AAG1 Pasta Tomate</t>
  </si>
  <si>
    <t>Uso Institucional 14 P Tomate Tr2</t>
  </si>
  <si>
    <t>Uso Institucional 16 P Tomate Tr4</t>
  </si>
  <si>
    <t>Adquisición de Condimentos y  Conservantes</t>
  </si>
  <si>
    <t>Uso Institucional 20 Sazon Sal Tr1</t>
  </si>
  <si>
    <t>Uso Institucional 15 P Tomate Tr3</t>
  </si>
  <si>
    <t>Uso Institucional 21 Sazon Sal Tr2</t>
  </si>
  <si>
    <t>Uso Institucional 22 Sazon Sal Tr3</t>
  </si>
  <si>
    <t>Uso Institucional 23 Sazon Sal Tr4</t>
  </si>
  <si>
    <t>Adquisición de Ajo en Pasta</t>
  </si>
  <si>
    <t>Uso Institucional 26 Ajo Pasta Tr1</t>
  </si>
  <si>
    <t>Uso Institucional 27 Ajo Pasta Tr2</t>
  </si>
  <si>
    <t>Uso Institucional 28 Ajo Pasta Tr3</t>
  </si>
  <si>
    <t>Uso Institucional 28 Ajo Pasta Tr4</t>
  </si>
  <si>
    <t>Adquisición de Leche de Coco</t>
  </si>
  <si>
    <t>Uso Institucional 30 Leche Coco Tr1</t>
  </si>
  <si>
    <t>Uso Institucional 31 Leche Coco Tr2</t>
  </si>
  <si>
    <t>Uso Institucional 32 Leche Coco Tr3</t>
  </si>
  <si>
    <t>Uso Institucional 25C Maiz Guan Tr4</t>
  </si>
  <si>
    <t>Uso Institucional 33 Leche Coco Tr4</t>
  </si>
  <si>
    <t>Adquisición de Café Molido</t>
  </si>
  <si>
    <t>Uso Institucional 43 Cafe Molido Tr1</t>
  </si>
  <si>
    <t>Uso Institucional 44 Cafe Molido Tr2</t>
  </si>
  <si>
    <t>Uso Institucional 45 Cafe Molido Tr3</t>
  </si>
  <si>
    <t>Uso Institucional 46 Cafe Molido Tr4</t>
  </si>
  <si>
    <t>Adquisición de Frutos Secos, Verduras y Frutas</t>
  </si>
  <si>
    <t>Uso Institucional Lictacion 01 Tr1</t>
  </si>
  <si>
    <t>Uso Institucional Lictacion 02 Tr3</t>
  </si>
  <si>
    <t xml:space="preserve">Suministros de Oficina </t>
  </si>
  <si>
    <t>Uso Institucional 104 Papeleria Tr1</t>
  </si>
  <si>
    <t>Uso Institucional 105 Papeleria Tr1</t>
  </si>
  <si>
    <t>Adquisicion de Sellos Gomigrafos</t>
  </si>
  <si>
    <t>Uso Institucional 108 Sellos Gomi Tr1</t>
  </si>
  <si>
    <t>Adquisición de Toner</t>
  </si>
  <si>
    <t>Uso Institucional 109 Torner Impr Tr1</t>
  </si>
  <si>
    <t>Materiales de Papel e Impreso</t>
  </si>
  <si>
    <t>Uso Institucional 110 Formularios Tr2</t>
  </si>
  <si>
    <t>Uso Institucional 112 Torner Impr Tr3</t>
  </si>
  <si>
    <t>Uso Institucional 114 Formularios Tr4</t>
  </si>
  <si>
    <t>Uso Institucional 113 Sellos Gomi Tr4</t>
  </si>
  <si>
    <t>Materiales de Limpieza e Higiene</t>
  </si>
  <si>
    <t>Uso Institucional 120 Limpieza Tr1</t>
  </si>
  <si>
    <t>Material Contra Covid de Protección y Esterilización</t>
  </si>
  <si>
    <t>Uso Institucional 125  Mat Covid Tr1</t>
  </si>
  <si>
    <t>Uso Institucional 126 Mat Covid Tr2</t>
  </si>
  <si>
    <t>Uso Institucional 127 Mat Covid Tr3</t>
  </si>
  <si>
    <t>Uso Institucional 128 Mat Covid Tr4</t>
  </si>
  <si>
    <t xml:space="preserve">Electrodomesticos </t>
  </si>
  <si>
    <t>Uso Institucional 131 Electrodom Tr2</t>
  </si>
  <si>
    <t>Uso Institucional 132 Electrodom Tr4</t>
  </si>
  <si>
    <t xml:space="preserve">Adquisición de Alimentos y Bebidas Para Cosumo Institucional </t>
  </si>
  <si>
    <t>Uso Institucional 136 Bebidas Tr1</t>
  </si>
  <si>
    <t>Adquisición de Agua</t>
  </si>
  <si>
    <t>Uso Institucional 137 Agua Tr1</t>
  </si>
  <si>
    <t>Uso Institucional 139 Bebidas Tr2</t>
  </si>
  <si>
    <t>Uso Institucional 141 Bebidas Tr3</t>
  </si>
  <si>
    <t>Uso Institucional 144 Bebidas Tr4</t>
  </si>
  <si>
    <t>Adquisición de Mobiliarios</t>
  </si>
  <si>
    <t>Uso Institucional 152 Equipos Ofic Tr2</t>
  </si>
  <si>
    <t>Uso Institucional 153 Equipos Ofic Tr3</t>
  </si>
  <si>
    <t>Adquisición de Calculadoras y Accesorios</t>
  </si>
  <si>
    <t>Uso Institucional 151 Sumadoras Tr1</t>
  </si>
  <si>
    <t>Uso Institucional 154 Sumadoras Tr3</t>
  </si>
  <si>
    <t>Adquisición de Polos T Shirt</t>
  </si>
  <si>
    <t>Uso Institucional 158 Textiles Tr2</t>
  </si>
  <si>
    <t>Uso Institucional 159 Textiles Tr4</t>
  </si>
  <si>
    <t>Adquisición de Servicios de Almuerzo</t>
  </si>
  <si>
    <t>Uso Institucional 160 Almuerzos Tr1</t>
  </si>
  <si>
    <t>Uso Institucional 161 Almuerzos Tr2</t>
  </si>
  <si>
    <t>Uso Institucional 162 Almuerzos Tr3</t>
  </si>
  <si>
    <t>Uso Institucional 163 Almuerzos Tr4</t>
  </si>
  <si>
    <t>Servicios de Alquiler de Contenedores para Oficinas</t>
  </si>
  <si>
    <t>Uso Institucional 166 Alq Contened Tr1</t>
  </si>
  <si>
    <t>Alquiler de Fotocopiadoras</t>
  </si>
  <si>
    <t>Uso Institucional 167 Alq Copiador Tr2</t>
  </si>
  <si>
    <t>Adquisición de Suministro de Seguridad</t>
  </si>
  <si>
    <t>Uso Institucional 175 Ingenieria Tr1</t>
  </si>
  <si>
    <t>Adquisición de Combustible</t>
  </si>
  <si>
    <t>Uso Institucional 045 Combust Trim 04</t>
  </si>
  <si>
    <t>Adquisición de Empaques Malla</t>
  </si>
  <si>
    <t>Uso Institucional 05-01  Malla Trim 01</t>
  </si>
  <si>
    <t>Adquisición de Empaques Sacos</t>
  </si>
  <si>
    <t>Uso Institucional 05-02 Sacos Trim 01</t>
  </si>
  <si>
    <t>Adquisición de Empaques PVC</t>
  </si>
  <si>
    <t>Uso Institucional 05-03 PVC Trim 01</t>
  </si>
  <si>
    <t>Adquisición de Material de Empaque</t>
  </si>
  <si>
    <t>Uso Institucional 05-04 Fundas Trim 02</t>
  </si>
  <si>
    <t>Uso Institucional 05-05 Sacos Trim 03</t>
  </si>
  <si>
    <t>Uso Institucional 05-06 PVC Trim 03</t>
  </si>
  <si>
    <t>Uso Institucional 05-08 Fundas Trim 04</t>
  </si>
  <si>
    <t>Uso Institucional 05-09 Malla Trim 04</t>
  </si>
  <si>
    <t>Alquiler Camiones  Transporte</t>
  </si>
  <si>
    <t>Uso Institucional 10-01 Transp 01</t>
  </si>
  <si>
    <t>Servicios de Publicación Impresa</t>
  </si>
  <si>
    <t>Uso Institucional 15-01 Public Trim 01</t>
  </si>
  <si>
    <t>Uso Institucional 15-02 Publ Trim 02</t>
  </si>
  <si>
    <t>Uso Institucional 15-03 Publ Trim 03</t>
  </si>
  <si>
    <t>Uso Institucional 15-04 Publ Trim 04</t>
  </si>
  <si>
    <t>Adquisición Equipos y Materiales Medicos</t>
  </si>
  <si>
    <t>Uso Institucional 20-01 Disp Med Tr 01</t>
  </si>
  <si>
    <t>Adquisición de Herramientas Manuales</t>
  </si>
  <si>
    <t>Uso Institucional 20-02 Ing Trim 01</t>
  </si>
  <si>
    <t>Uso Institucional 20-04  Ing Trim 01</t>
  </si>
  <si>
    <t>Alquiler de Fotocopiadora</t>
  </si>
  <si>
    <t>Uso Institucional 30-01 Alq Cop Tr 02</t>
  </si>
  <si>
    <t>Servicio Rotulación Camiones</t>
  </si>
  <si>
    <t>30-02 Rotulac Cam T2</t>
  </si>
  <si>
    <t>Adquisición de Pantallas, Alternadores</t>
  </si>
  <si>
    <t>Uso Institucional 35-02 NTec Trim 01</t>
  </si>
  <si>
    <t>Adquisición de Insecticidas</t>
  </si>
  <si>
    <t>Uso Institucional 35-03 NTec Trim 01</t>
  </si>
  <si>
    <t>Adquisición de Equipos Agropecuarios</t>
  </si>
  <si>
    <t>Uso Institucional 35-05 NTec Trim 01</t>
  </si>
  <si>
    <t>Adquisición de Productos Desinfectantes</t>
  </si>
  <si>
    <t>Uso Institucional 35-06 NTec Trim 01</t>
  </si>
  <si>
    <t>Uso Institucional 35-07 NTec Trim 01</t>
  </si>
  <si>
    <t>Uso Institucional 35-08 NTec Trim 02</t>
  </si>
  <si>
    <t>Uso Institucional 35-09 NTec Trim 02</t>
  </si>
  <si>
    <t>Adquisición de Equipos Informáticos</t>
  </si>
  <si>
    <t>Uso Institucional 45-01 Tecno Trim 01</t>
  </si>
  <si>
    <t>Uso Institucional 45-03 Tecno Trim 02</t>
  </si>
  <si>
    <t>Uso Institucional 05-01  Malla Trim 03</t>
  </si>
  <si>
    <t>Aire Central Area Direccion</t>
  </si>
  <si>
    <t>Uso Institucional 009 Adm Aire Central</t>
  </si>
  <si>
    <t>Adquisición de Maquina Empacadora</t>
  </si>
  <si>
    <t>Uso Institucional</t>
  </si>
  <si>
    <t>Servicio de Mantenimiento</t>
  </si>
  <si>
    <t>170 Man Emp Arro Tr1</t>
  </si>
  <si>
    <t>Adquisicion de Desechables</t>
  </si>
  <si>
    <t>Adquisicion de Material de Higiene</t>
  </si>
  <si>
    <t>Adquisicion de Medicamentos</t>
  </si>
  <si>
    <t>Servicios de Caterin</t>
  </si>
  <si>
    <t>Adquisicion de Arreglos Decorativos</t>
  </si>
  <si>
    <t>Servicio de Gestion de Eventos</t>
  </si>
  <si>
    <t xml:space="preserve">Adquisición de Equipos Electronicos </t>
  </si>
  <si>
    <t>Adquisición Materiales Eléctricos</t>
  </si>
  <si>
    <t>Adquisición de Safacones para Reciclar</t>
  </si>
  <si>
    <t>Adquisición de Equipos Sanitarios</t>
  </si>
  <si>
    <t>Adquisición de Equipo de Camaras de Seguridad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</si>
</sst>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1">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cellStyleXfs>
  <cellXfs count="98">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51">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464">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463"/>
    </tableStyle>
    <tableStyle name="Table Style 2" pivot="0" count="2">
      <tableStyleElement type="wholeTable" dxfId="462"/>
      <tableStyleElement type="totalRow" dxfId="461"/>
    </tableStyle>
    <tableStyle name="Table Style 3" pivot="0" count="3">
      <tableStyleElement type="lastColumn" dxfId="460"/>
      <tableStyleElement type="firstRowStripe" dxfId="459"/>
      <tableStyleElement type="secondRowStripe" dxfId="458"/>
    </tableStyle>
    <tableStyle name="Table Style 4" pivot="0" count="2">
      <tableStyleElement type="firstRowStripe" dxfId="457"/>
      <tableStyleElement type="secondColumnStripe" dxfId="45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2133</xdr:row>
          <xdr:rowOff>0</xdr:rowOff>
        </xdr:from>
        <xdr:to>
          <xdr:col>1</xdr:col>
          <xdr:colOff>457200</xdr:colOff>
          <xdr:row>2134</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408" name="Button 2048" hidden="1">
              <a:extLst>
                <a:ext uri="{63B3BB69-23CF-44E3-9099-C40C66FF867C}">
                  <a14:compatExt spid="_x0000_s17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414" name="Button 2054" hidden="1">
              <a:extLst>
                <a:ext uri="{63B3BB69-23CF-44E3-9099-C40C66FF867C}">
                  <a14:compatExt spid="_x0000_s17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415" name="Button 2055" hidden="1">
              <a:extLst>
                <a:ext uri="{63B3BB69-23CF-44E3-9099-C40C66FF867C}">
                  <a14:compatExt spid="_x0000_s17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418" name="Button 2058" hidden="1">
              <a:extLst>
                <a:ext uri="{63B3BB69-23CF-44E3-9099-C40C66FF867C}">
                  <a14:compatExt spid="_x0000_s17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419" name="Button 2059" hidden="1">
              <a:extLst>
                <a:ext uri="{63B3BB69-23CF-44E3-9099-C40C66FF867C}">
                  <a14:compatExt spid="_x0000_s17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420" name="Button 2060" hidden="1">
              <a:extLst>
                <a:ext uri="{63B3BB69-23CF-44E3-9099-C40C66FF867C}">
                  <a14:compatExt spid="_x0000_s17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454" name="Button 2094" hidden="1">
              <a:extLst>
                <a:ext uri="{63B3BB69-23CF-44E3-9099-C40C66FF867C}">
                  <a14:compatExt spid="_x0000_s17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459" name="Button 2099" hidden="1">
              <a:extLst>
                <a:ext uri="{63B3BB69-23CF-44E3-9099-C40C66FF867C}">
                  <a14:compatExt spid="_x0000_s17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461" name="Button 2101"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462" name="Button 2102"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77" name="Button 2117" hidden="1">
              <a:extLst>
                <a:ext uri="{63B3BB69-23CF-44E3-9099-C40C66FF867C}">
                  <a14:compatExt spid="_x0000_s17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78" name="Button 2118"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479" name="Button 2119" hidden="1">
              <a:extLst>
                <a:ext uri="{63B3BB69-23CF-44E3-9099-C40C66FF867C}">
                  <a14:compatExt spid="_x0000_s17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82" name="Button 2122"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86" name="Button 2126" hidden="1">
              <a:extLst>
                <a:ext uri="{63B3BB69-23CF-44E3-9099-C40C66FF867C}">
                  <a14:compatExt spid="_x0000_s17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487" name="Button 2127"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88" name="Button 2128"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93" name="Button 2133" hidden="1">
              <a:extLst>
                <a:ext uri="{63B3BB69-23CF-44E3-9099-C40C66FF867C}">
                  <a14:compatExt spid="_x0000_s17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94" name="Button 2134"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501" name="Button 2141" hidden="1">
              <a:extLst>
                <a:ext uri="{63B3BB69-23CF-44E3-9099-C40C66FF867C}">
                  <a14:compatExt spid="_x0000_s17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503" name="Button 2143" hidden="1">
              <a:extLst>
                <a:ext uri="{63B3BB69-23CF-44E3-9099-C40C66FF867C}">
                  <a14:compatExt spid="_x0000_s17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504" name="Button 2144" hidden="1">
              <a:extLst>
                <a:ext uri="{63B3BB69-23CF-44E3-9099-C40C66FF867C}">
                  <a14:compatExt spid="_x0000_s17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505" name="Button 2145" hidden="1">
              <a:extLst>
                <a:ext uri="{63B3BB69-23CF-44E3-9099-C40C66FF867C}">
                  <a14:compatExt spid="_x0000_s17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506" name="Button 2146" hidden="1">
              <a:extLst>
                <a:ext uri="{63B3BB69-23CF-44E3-9099-C40C66FF867C}">
                  <a14:compatExt spid="_x0000_s17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507" name="Button 2147" hidden="1">
              <a:extLst>
                <a:ext uri="{63B3BB69-23CF-44E3-9099-C40C66FF867C}">
                  <a14:compatExt spid="_x0000_s17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508" name="Button 2148" hidden="1">
              <a:extLst>
                <a:ext uri="{63B3BB69-23CF-44E3-9099-C40C66FF867C}">
                  <a14:compatExt spid="_x0000_s17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509" name="Button 2149" hidden="1">
              <a:extLst>
                <a:ext uri="{63B3BB69-23CF-44E3-9099-C40C66FF867C}">
                  <a14:compatExt spid="_x0000_s17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510" name="Button 2150"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539" name="Button 2179" hidden="1">
              <a:extLst>
                <a:ext uri="{63B3BB69-23CF-44E3-9099-C40C66FF867C}">
                  <a14:compatExt spid="_x0000_s17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540" name="Button 2180" hidden="1">
              <a:extLst>
                <a:ext uri="{63B3BB69-23CF-44E3-9099-C40C66FF867C}">
                  <a14:compatExt spid="_x0000_s175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45" name="Button 2185" hidden="1">
              <a:extLst>
                <a:ext uri="{63B3BB69-23CF-44E3-9099-C40C66FF867C}">
                  <a14:compatExt spid="_x0000_s17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46" name="Button 2186" hidden="1">
              <a:extLst>
                <a:ext uri="{63B3BB69-23CF-44E3-9099-C40C66FF867C}">
                  <a14:compatExt spid="_x0000_s17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47" name="Button 2187" hidden="1">
              <a:extLst>
                <a:ext uri="{63B3BB69-23CF-44E3-9099-C40C66FF867C}">
                  <a14:compatExt spid="_x0000_s17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548" name="Button 2188" hidden="1">
              <a:extLst>
                <a:ext uri="{63B3BB69-23CF-44E3-9099-C40C66FF867C}">
                  <a14:compatExt spid="_x0000_s17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49" name="Button 2189" hidden="1">
              <a:extLst>
                <a:ext uri="{63B3BB69-23CF-44E3-9099-C40C66FF867C}">
                  <a14:compatExt spid="_x0000_s17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50" name="Button 2190" hidden="1">
              <a:extLst>
                <a:ext uri="{63B3BB69-23CF-44E3-9099-C40C66FF867C}">
                  <a14:compatExt spid="_x0000_s17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51" name="Button 2191" hidden="1">
              <a:extLst>
                <a:ext uri="{63B3BB69-23CF-44E3-9099-C40C66FF867C}">
                  <a14:compatExt spid="_x0000_s17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52" name="Button 2192" hidden="1">
              <a:extLst>
                <a:ext uri="{63B3BB69-23CF-44E3-9099-C40C66FF867C}">
                  <a14:compatExt spid="_x0000_s17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53" name="Button 2193" hidden="1">
              <a:extLst>
                <a:ext uri="{63B3BB69-23CF-44E3-9099-C40C66FF867C}">
                  <a14:compatExt spid="_x0000_s17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54" name="Button 2194" hidden="1">
              <a:extLst>
                <a:ext uri="{63B3BB69-23CF-44E3-9099-C40C66FF867C}">
                  <a14:compatExt spid="_x0000_s17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55" name="Button 2195" hidden="1">
              <a:extLst>
                <a:ext uri="{63B3BB69-23CF-44E3-9099-C40C66FF867C}">
                  <a14:compatExt spid="_x0000_s17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56" name="Button 2196" hidden="1">
              <a:extLst>
                <a:ext uri="{63B3BB69-23CF-44E3-9099-C40C66FF867C}">
                  <a14:compatExt spid="_x0000_s17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58" name="Button 2198" hidden="1">
              <a:extLst>
                <a:ext uri="{63B3BB69-23CF-44E3-9099-C40C66FF867C}">
                  <a14:compatExt spid="_x0000_s17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71" name="Button 2211"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76" name="Button 2216" hidden="1">
              <a:extLst>
                <a:ext uri="{63B3BB69-23CF-44E3-9099-C40C66FF867C}">
                  <a14:compatExt spid="_x0000_s17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80" name="Button 2220"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81" name="Button 2221"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82" name="Button 2222" hidden="1">
              <a:extLst>
                <a:ext uri="{63B3BB69-23CF-44E3-9099-C40C66FF867C}">
                  <a14:compatExt spid="_x0000_s17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83" name="Button 2223" hidden="1">
              <a:extLst>
                <a:ext uri="{63B3BB69-23CF-44E3-9099-C40C66FF867C}">
                  <a14:compatExt spid="_x0000_s17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88" name="Button 2228" hidden="1">
              <a:extLst>
                <a:ext uri="{63B3BB69-23CF-44E3-9099-C40C66FF867C}">
                  <a14:compatExt spid="_x0000_s17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89" name="Button 2229"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91" name="Button 2231" hidden="1">
              <a:extLst>
                <a:ext uri="{63B3BB69-23CF-44E3-9099-C40C66FF867C}">
                  <a14:compatExt spid="_x0000_s17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92" name="Button 2232" hidden="1">
              <a:extLst>
                <a:ext uri="{63B3BB69-23CF-44E3-9099-C40C66FF867C}">
                  <a14:compatExt spid="_x0000_s17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593" name="Button 2233" hidden="1">
              <a:extLst>
                <a:ext uri="{63B3BB69-23CF-44E3-9099-C40C66FF867C}">
                  <a14:compatExt spid="_x0000_s17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94" name="Button 2234" hidden="1">
              <a:extLst>
                <a:ext uri="{63B3BB69-23CF-44E3-9099-C40C66FF867C}">
                  <a14:compatExt spid="_x0000_s17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656" name="Button 2296" hidden="1">
              <a:extLst>
                <a:ext uri="{63B3BB69-23CF-44E3-9099-C40C66FF867C}">
                  <a14:compatExt spid="_x0000_s176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657" name="Button 2297" hidden="1">
              <a:extLst>
                <a:ext uri="{63B3BB69-23CF-44E3-9099-C40C66FF867C}">
                  <a14:compatExt spid="_x0000_s17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658" name="Button 2298" hidden="1">
              <a:extLst>
                <a:ext uri="{63B3BB69-23CF-44E3-9099-C40C66FF867C}">
                  <a14:compatExt spid="_x0000_s176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52" name="Button 2392"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53" name="Button 2393"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54" name="Button 2394"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81" name="Button 2421" hidden="1">
              <a:extLst>
                <a:ext uri="{63B3BB69-23CF-44E3-9099-C40C66FF867C}">
                  <a14:compatExt spid="_x0000_s177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809" name="Button 2449" hidden="1">
              <a:extLst>
                <a:ext uri="{63B3BB69-23CF-44E3-9099-C40C66FF867C}">
                  <a14:compatExt spid="_x0000_s178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810" name="Button 2450" hidden="1">
              <a:extLst>
                <a:ext uri="{63B3BB69-23CF-44E3-9099-C40C66FF867C}">
                  <a14:compatExt spid="_x0000_s1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811" name="Button 2451"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813" name="Button 2453" hidden="1">
              <a:extLst>
                <a:ext uri="{63B3BB69-23CF-44E3-9099-C40C66FF867C}">
                  <a14:compatExt spid="_x0000_s17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815" name="Button 2455" hidden="1">
              <a:extLst>
                <a:ext uri="{63B3BB69-23CF-44E3-9099-C40C66FF867C}">
                  <a14:compatExt spid="_x0000_s1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816" name="Button 2456" hidden="1">
              <a:extLst>
                <a:ext uri="{63B3BB69-23CF-44E3-9099-C40C66FF867C}">
                  <a14:compatExt spid="_x0000_s17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817" name="Button 2457" hidden="1">
              <a:extLst>
                <a:ext uri="{63B3BB69-23CF-44E3-9099-C40C66FF867C}">
                  <a14:compatExt spid="_x0000_s17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818" name="Button 2458" hidden="1">
              <a:extLst>
                <a:ext uri="{63B3BB69-23CF-44E3-9099-C40C66FF867C}">
                  <a14:compatExt spid="_x0000_s17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819" name="Button 2459" hidden="1">
              <a:extLst>
                <a:ext uri="{63B3BB69-23CF-44E3-9099-C40C66FF867C}">
                  <a14:compatExt spid="_x0000_s17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820" name="Button 2460" hidden="1">
              <a:extLst>
                <a:ext uri="{63B3BB69-23CF-44E3-9099-C40C66FF867C}">
                  <a14:compatExt spid="_x0000_s1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828" name="Button 2468"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829" name="Button 2469" hidden="1">
              <a:extLst>
                <a:ext uri="{63B3BB69-23CF-44E3-9099-C40C66FF867C}">
                  <a14:compatExt spid="_x0000_s1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830" name="Button 2470" hidden="1">
              <a:extLst>
                <a:ext uri="{63B3BB69-23CF-44E3-9099-C40C66FF867C}">
                  <a14:compatExt spid="_x0000_s17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831" name="Button 2471" hidden="1">
              <a:extLst>
                <a:ext uri="{63B3BB69-23CF-44E3-9099-C40C66FF867C}">
                  <a14:compatExt spid="_x0000_s1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832" name="Button 2472" hidden="1">
              <a:extLst>
                <a:ext uri="{63B3BB69-23CF-44E3-9099-C40C66FF867C}">
                  <a14:compatExt spid="_x0000_s1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833" name="Button 2473" hidden="1">
              <a:extLst>
                <a:ext uri="{63B3BB69-23CF-44E3-9099-C40C66FF867C}">
                  <a14:compatExt spid="_x0000_s1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834" name="Button 2474" hidden="1">
              <a:extLst>
                <a:ext uri="{63B3BB69-23CF-44E3-9099-C40C66FF867C}">
                  <a14:compatExt spid="_x0000_s1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35" name="Button 2475"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836" name="Button 2476" hidden="1">
              <a:extLst>
                <a:ext uri="{63B3BB69-23CF-44E3-9099-C40C66FF867C}">
                  <a14:compatExt spid="_x0000_s1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65" name="Button 2505" hidden="1">
              <a:extLst>
                <a:ext uri="{63B3BB69-23CF-44E3-9099-C40C66FF867C}">
                  <a14:compatExt spid="_x0000_s178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866" name="Button 2506" hidden="1">
              <a:extLst>
                <a:ext uri="{63B3BB69-23CF-44E3-9099-C40C66FF867C}">
                  <a14:compatExt spid="_x0000_s17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867" name="Button 2507" hidden="1">
              <a:extLst>
                <a:ext uri="{63B3BB69-23CF-44E3-9099-C40C66FF867C}">
                  <a14:compatExt spid="_x0000_s178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873" name="Button 2513" hidden="1">
              <a:extLst>
                <a:ext uri="{63B3BB69-23CF-44E3-9099-C40C66FF867C}">
                  <a14:compatExt spid="_x0000_s17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98" name="Button 2538"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960" name="Button 2600" hidden="1">
              <a:extLst>
                <a:ext uri="{63B3BB69-23CF-44E3-9099-C40C66FF867C}">
                  <a14:compatExt spid="_x0000_s179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61" name="Button 2601" hidden="1">
              <a:extLst>
                <a:ext uri="{63B3BB69-23CF-44E3-9099-C40C66FF867C}">
                  <a14:compatExt spid="_x0000_s1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962" name="Button 2602" hidden="1">
              <a:extLst>
                <a:ext uri="{63B3BB69-23CF-44E3-9099-C40C66FF867C}">
                  <a14:compatExt spid="_x0000_s179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91" name="Button 2631"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92" name="Button 2632" hidden="1">
              <a:extLst>
                <a:ext uri="{63B3BB69-23CF-44E3-9099-C40C66FF867C}">
                  <a14:compatExt spid="_x0000_s17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93" name="Button 2633"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94" name="Button 2634"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031" name="Button 2671" hidden="1">
              <a:extLst>
                <a:ext uri="{63B3BB69-23CF-44E3-9099-C40C66FF867C}">
                  <a14:compatExt spid="_x0000_s180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033" name="Button 2673" hidden="1">
              <a:extLst>
                <a:ext uri="{63B3BB69-23CF-44E3-9099-C40C66FF867C}">
                  <a14:compatExt spid="_x0000_s18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034" name="Button 2674" hidden="1">
              <a:extLst>
                <a:ext uri="{63B3BB69-23CF-44E3-9099-C40C66FF867C}">
                  <a14:compatExt spid="_x0000_s1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035" name="Button 2675" hidden="1">
              <a:extLst>
                <a:ext uri="{63B3BB69-23CF-44E3-9099-C40C66FF867C}">
                  <a14:compatExt spid="_x0000_s18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036" name="Button 2676" hidden="1">
              <a:extLst>
                <a:ext uri="{63B3BB69-23CF-44E3-9099-C40C66FF867C}">
                  <a14:compatExt spid="_x0000_s1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037" name="Button 2677" hidden="1">
              <a:extLst>
                <a:ext uri="{63B3BB69-23CF-44E3-9099-C40C66FF867C}">
                  <a14:compatExt spid="_x0000_s18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038" name="Button 2678" hidden="1">
              <a:extLst>
                <a:ext uri="{63B3BB69-23CF-44E3-9099-C40C66FF867C}">
                  <a14:compatExt spid="_x0000_s18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39" name="Button 2679" hidden="1">
              <a:extLst>
                <a:ext uri="{63B3BB69-23CF-44E3-9099-C40C66FF867C}">
                  <a14:compatExt spid="_x0000_s18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070" name="Button 2710" hidden="1">
              <a:extLst>
                <a:ext uri="{63B3BB69-23CF-44E3-9099-C40C66FF867C}">
                  <a14:compatExt spid="_x0000_s18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072" name="Button 2712" hidden="1">
              <a:extLst>
                <a:ext uri="{63B3BB69-23CF-44E3-9099-C40C66FF867C}">
                  <a14:compatExt spid="_x0000_s18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105" name="Button 2745" hidden="1">
              <a:extLst>
                <a:ext uri="{63B3BB69-23CF-44E3-9099-C40C66FF867C}">
                  <a14:compatExt spid="_x0000_s181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106" name="Button 2746" hidden="1">
              <a:extLst>
                <a:ext uri="{63B3BB69-23CF-44E3-9099-C40C66FF867C}">
                  <a14:compatExt spid="_x0000_s1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107" name="Button 2747" hidden="1">
              <a:extLst>
                <a:ext uri="{63B3BB69-23CF-44E3-9099-C40C66FF867C}">
                  <a14:compatExt spid="_x0000_s181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108" name="Button 2748" hidden="1">
              <a:extLst>
                <a:ext uri="{63B3BB69-23CF-44E3-9099-C40C66FF867C}">
                  <a14:compatExt spid="_x0000_s1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156" name="Button 2796" hidden="1">
              <a:extLst>
                <a:ext uri="{63B3BB69-23CF-44E3-9099-C40C66FF867C}">
                  <a14:compatExt spid="_x0000_s18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157" name="Button 2797" hidden="1">
              <a:extLst>
                <a:ext uri="{63B3BB69-23CF-44E3-9099-C40C66FF867C}">
                  <a14:compatExt spid="_x0000_s18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158" name="Button 2798" hidden="1">
              <a:extLst>
                <a:ext uri="{63B3BB69-23CF-44E3-9099-C40C66FF867C}">
                  <a14:compatExt spid="_x0000_s18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159" name="Button 2799" hidden="1">
              <a:extLst>
                <a:ext uri="{63B3BB69-23CF-44E3-9099-C40C66FF867C}">
                  <a14:compatExt spid="_x0000_s18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196" name="Button 2836" hidden="1">
              <a:extLst>
                <a:ext uri="{63B3BB69-23CF-44E3-9099-C40C66FF867C}">
                  <a14:compatExt spid="_x0000_s18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199" name="Button 2839" hidden="1">
              <a:extLst>
                <a:ext uri="{63B3BB69-23CF-44E3-9099-C40C66FF867C}">
                  <a14:compatExt spid="_x0000_s1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200" name="Button 2840" hidden="1">
              <a:extLst>
                <a:ext uri="{63B3BB69-23CF-44E3-9099-C40C66FF867C}">
                  <a14:compatExt spid="_x0000_s18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201" name="Button 2841" hidden="1">
              <a:extLst>
                <a:ext uri="{63B3BB69-23CF-44E3-9099-C40C66FF867C}">
                  <a14:compatExt spid="_x0000_s18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202" name="Button 2842" hidden="1">
              <a:extLst>
                <a:ext uri="{63B3BB69-23CF-44E3-9099-C40C66FF867C}">
                  <a14:compatExt spid="_x0000_s18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203" name="Button 2843" hidden="1">
              <a:extLst>
                <a:ext uri="{63B3BB69-23CF-44E3-9099-C40C66FF867C}">
                  <a14:compatExt spid="_x0000_s1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204" name="Button 2844" hidden="1">
              <a:extLst>
                <a:ext uri="{63B3BB69-23CF-44E3-9099-C40C66FF867C}">
                  <a14:compatExt spid="_x0000_s18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205" name="Button 2845"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219" name="Button 2859" hidden="1">
              <a:extLst>
                <a:ext uri="{63B3BB69-23CF-44E3-9099-C40C66FF867C}">
                  <a14:compatExt spid="_x0000_s1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220" name="Button 2860" hidden="1">
              <a:extLst>
                <a:ext uri="{63B3BB69-23CF-44E3-9099-C40C66FF867C}">
                  <a14:compatExt spid="_x0000_s18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221" name="Button 2861" hidden="1">
              <a:extLst>
                <a:ext uri="{63B3BB69-23CF-44E3-9099-C40C66FF867C}">
                  <a14:compatExt spid="_x0000_s18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224" name="Button 2864" hidden="1">
              <a:extLst>
                <a:ext uri="{63B3BB69-23CF-44E3-9099-C40C66FF867C}">
                  <a14:compatExt spid="_x0000_s1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226" name="Button 2866" hidden="1">
              <a:extLst>
                <a:ext uri="{63B3BB69-23CF-44E3-9099-C40C66FF867C}">
                  <a14:compatExt spid="_x0000_s18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276" name="Button 2916"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277" name="Button 2917" hidden="1">
              <a:extLst>
                <a:ext uri="{63B3BB69-23CF-44E3-9099-C40C66FF867C}">
                  <a14:compatExt spid="_x0000_s18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278" name="Button 2918"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309" name="Button 2949" hidden="1">
              <a:extLst>
                <a:ext uri="{63B3BB69-23CF-44E3-9099-C40C66FF867C}">
                  <a14:compatExt spid="_x0000_s18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310" name="Button 2950" hidden="1">
              <a:extLst>
                <a:ext uri="{63B3BB69-23CF-44E3-9099-C40C66FF867C}">
                  <a14:compatExt spid="_x0000_s1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311" name="Button 2951" hidden="1">
              <a:extLst>
                <a:ext uri="{63B3BB69-23CF-44E3-9099-C40C66FF867C}">
                  <a14:compatExt spid="_x0000_s18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312" name="Button 2952" hidden="1">
              <a:extLst>
                <a:ext uri="{63B3BB69-23CF-44E3-9099-C40C66FF867C}">
                  <a14:compatExt spid="_x0000_s1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313" name="Button 2953" hidden="1">
              <a:extLst>
                <a:ext uri="{63B3BB69-23CF-44E3-9099-C40C66FF867C}">
                  <a14:compatExt spid="_x0000_s18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341" name="Button 2981" hidden="1">
              <a:extLst>
                <a:ext uri="{63B3BB69-23CF-44E3-9099-C40C66FF867C}">
                  <a14:compatExt spid="_x0000_s18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345" name="Button 2985" hidden="1">
              <a:extLst>
                <a:ext uri="{63B3BB69-23CF-44E3-9099-C40C66FF867C}">
                  <a14:compatExt spid="_x0000_s1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372" name="Button 3012"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428" name="Button 3068" hidden="1">
              <a:extLst>
                <a:ext uri="{63B3BB69-23CF-44E3-9099-C40C66FF867C}">
                  <a14:compatExt spid="_x0000_s1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430" name="Button 3070" hidden="1">
              <a:extLst>
                <a:ext uri="{63B3BB69-23CF-44E3-9099-C40C66FF867C}">
                  <a14:compatExt spid="_x0000_s1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431" name="Button 3071" hidden="1">
              <a:extLst>
                <a:ext uri="{63B3BB69-23CF-44E3-9099-C40C66FF867C}">
                  <a14:compatExt spid="_x0000_s1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457" name="Button 3097"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458" name="Button 3098"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459" name="Button 3099"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460" name="Button 3100"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461" name="Button 3101"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487" name="Button 3127"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488" name="Button 3128"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489" name="Button 3129"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490" name="Button 3130"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516" name="Button 3156"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517" name="Button 3157"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518" name="Button 3158"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519" name="Button 3159"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545" name="Button 3185"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546" name="Button 3186"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547" name="Button 3187"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548" name="Button 3188"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574" name="Button 3214" hidden="1">
              <a:extLst>
                <a:ext uri="{63B3BB69-23CF-44E3-9099-C40C66FF867C}">
                  <a14:compatExt spid="_x0000_s185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575" name="Button 3215" hidden="1">
              <a:extLst>
                <a:ext uri="{63B3BB69-23CF-44E3-9099-C40C66FF867C}">
                  <a14:compatExt spid="_x0000_s18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576" name="Button 3216" hidden="1">
              <a:extLst>
                <a:ext uri="{63B3BB69-23CF-44E3-9099-C40C66FF867C}">
                  <a14:compatExt spid="_x0000_s185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577" name="Button 3217" hidden="1">
              <a:extLst>
                <a:ext uri="{63B3BB69-23CF-44E3-9099-C40C66FF867C}">
                  <a14:compatExt spid="_x0000_s18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632" name="Button 3272" hidden="1">
              <a:extLst>
                <a:ext uri="{63B3BB69-23CF-44E3-9099-C40C66FF867C}">
                  <a14:compatExt spid="_x0000_s186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633" name="Button 3273" hidden="1">
              <a:extLst>
                <a:ext uri="{63B3BB69-23CF-44E3-9099-C40C66FF867C}">
                  <a14:compatExt spid="_x0000_s18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634" name="Button 3274" hidden="1">
              <a:extLst>
                <a:ext uri="{63B3BB69-23CF-44E3-9099-C40C66FF867C}">
                  <a14:compatExt spid="_x0000_s186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660" name="Button 3300" hidden="1">
              <a:extLst>
                <a:ext uri="{63B3BB69-23CF-44E3-9099-C40C66FF867C}">
                  <a14:compatExt spid="_x0000_s186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661" name="Button 3301" hidden="1">
              <a:extLst>
                <a:ext uri="{63B3BB69-23CF-44E3-9099-C40C66FF867C}">
                  <a14:compatExt spid="_x0000_s18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662" name="Button 3302" hidden="1">
              <a:extLst>
                <a:ext uri="{63B3BB69-23CF-44E3-9099-C40C66FF867C}">
                  <a14:compatExt spid="_x0000_s186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688" name="Button 3328" hidden="1">
              <a:extLst>
                <a:ext uri="{63B3BB69-23CF-44E3-9099-C40C66FF867C}">
                  <a14:compatExt spid="_x0000_s186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689" name="Button 3329" hidden="1">
              <a:extLst>
                <a:ext uri="{63B3BB69-23CF-44E3-9099-C40C66FF867C}">
                  <a14:compatExt spid="_x0000_s18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690" name="Button 3330" hidden="1">
              <a:extLst>
                <a:ext uri="{63B3BB69-23CF-44E3-9099-C40C66FF867C}">
                  <a14:compatExt spid="_x0000_s186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691" name="Button 3331" hidden="1">
              <a:extLst>
                <a:ext uri="{63B3BB69-23CF-44E3-9099-C40C66FF867C}">
                  <a14:compatExt spid="_x0000_s18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692" name="Button 3332" hidden="1">
              <a:extLst>
                <a:ext uri="{63B3BB69-23CF-44E3-9099-C40C66FF867C}">
                  <a14:compatExt spid="_x0000_s18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693" name="Button 3333" hidden="1">
              <a:extLst>
                <a:ext uri="{63B3BB69-23CF-44E3-9099-C40C66FF867C}">
                  <a14:compatExt spid="_x0000_s18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694" name="Button 3334" hidden="1">
              <a:extLst>
                <a:ext uri="{63B3BB69-23CF-44E3-9099-C40C66FF867C}">
                  <a14:compatExt spid="_x0000_s18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695" name="Button 3335" hidden="1">
              <a:extLst>
                <a:ext uri="{63B3BB69-23CF-44E3-9099-C40C66FF867C}">
                  <a14:compatExt spid="_x0000_s18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696" name="Button 3336" hidden="1">
              <a:extLst>
                <a:ext uri="{63B3BB69-23CF-44E3-9099-C40C66FF867C}">
                  <a14:compatExt spid="_x0000_s1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723" name="Button 3363" hidden="1">
              <a:extLst>
                <a:ext uri="{63B3BB69-23CF-44E3-9099-C40C66FF867C}">
                  <a14:compatExt spid="_x0000_s187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724" name="Button 3364" hidden="1">
              <a:extLst>
                <a:ext uri="{63B3BB69-23CF-44E3-9099-C40C66FF867C}">
                  <a14:compatExt spid="_x0000_s18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725" name="Button 3365" hidden="1">
              <a:extLst>
                <a:ext uri="{63B3BB69-23CF-44E3-9099-C40C66FF867C}">
                  <a14:compatExt spid="_x0000_s187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726" name="Button 3366" hidden="1">
              <a:extLst>
                <a:ext uri="{63B3BB69-23CF-44E3-9099-C40C66FF867C}">
                  <a14:compatExt spid="_x0000_s18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752" name="Button 3392" hidden="1">
              <a:extLst>
                <a:ext uri="{63B3BB69-23CF-44E3-9099-C40C66FF867C}">
                  <a14:compatExt spid="_x0000_s187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753" name="Button 3393" hidden="1">
              <a:extLst>
                <a:ext uri="{63B3BB69-23CF-44E3-9099-C40C66FF867C}">
                  <a14:compatExt spid="_x0000_s18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754" name="Button 3394" hidden="1">
              <a:extLst>
                <a:ext uri="{63B3BB69-23CF-44E3-9099-C40C66FF867C}">
                  <a14:compatExt spid="_x0000_s187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779" name="Button 3419" hidden="1">
              <a:extLst>
                <a:ext uri="{63B3BB69-23CF-44E3-9099-C40C66FF867C}">
                  <a14:compatExt spid="_x0000_s187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780" name="Button 3420" hidden="1">
              <a:extLst>
                <a:ext uri="{63B3BB69-23CF-44E3-9099-C40C66FF867C}">
                  <a14:compatExt spid="_x0000_s18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781" name="Button 3421" hidden="1">
              <a:extLst>
                <a:ext uri="{63B3BB69-23CF-44E3-9099-C40C66FF867C}">
                  <a14:compatExt spid="_x0000_s187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786" name="Button 3426" hidden="1">
              <a:extLst>
                <a:ext uri="{63B3BB69-23CF-44E3-9099-C40C66FF867C}">
                  <a14:compatExt spid="_x0000_s18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807" name="Button 3447"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808" name="Button 3448"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809" name="Button 3449" hidden="1">
              <a:extLst>
                <a:ext uri="{63B3BB69-23CF-44E3-9099-C40C66FF867C}">
                  <a14:compatExt spid="_x0000_s188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835" name="Button 3475"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836" name="Button 3476"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837" name="Button 3477" hidden="1">
              <a:extLst>
                <a:ext uri="{63B3BB69-23CF-44E3-9099-C40C66FF867C}">
                  <a14:compatExt spid="_x0000_s18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838" name="Button 3478" hidden="1">
              <a:extLst>
                <a:ext uri="{63B3BB69-23CF-44E3-9099-C40C66FF867C}">
                  <a14:compatExt spid="_x0000_s18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839" name="Button 3479" hidden="1">
              <a:extLst>
                <a:ext uri="{63B3BB69-23CF-44E3-9099-C40C66FF867C}">
                  <a14:compatExt spid="_x0000_s18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840" name="Button 3480" hidden="1">
              <a:extLst>
                <a:ext uri="{63B3BB69-23CF-44E3-9099-C40C66FF867C}">
                  <a14:compatExt spid="_x0000_s18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841" name="Button 3481" hidden="1">
              <a:extLst>
                <a:ext uri="{63B3BB69-23CF-44E3-9099-C40C66FF867C}">
                  <a14:compatExt spid="_x0000_s18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867" name="Button 3507" hidden="1">
              <a:extLst>
                <a:ext uri="{63B3BB69-23CF-44E3-9099-C40C66FF867C}">
                  <a14:compatExt spid="_x0000_s188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868" name="Button 3508" hidden="1">
              <a:extLst>
                <a:ext uri="{63B3BB69-23CF-44E3-9099-C40C66FF867C}">
                  <a14:compatExt spid="_x0000_s18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869" name="Button 3509" hidden="1">
              <a:extLst>
                <a:ext uri="{63B3BB69-23CF-44E3-9099-C40C66FF867C}">
                  <a14:compatExt spid="_x0000_s188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870" name="Button 3510" hidden="1">
              <a:extLst>
                <a:ext uri="{63B3BB69-23CF-44E3-9099-C40C66FF867C}">
                  <a14:compatExt spid="_x0000_s18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895" name="Button 3535" hidden="1">
              <a:extLst>
                <a:ext uri="{63B3BB69-23CF-44E3-9099-C40C66FF867C}">
                  <a14:compatExt spid="_x0000_s188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896" name="Button 3536" hidden="1">
              <a:extLst>
                <a:ext uri="{63B3BB69-23CF-44E3-9099-C40C66FF867C}">
                  <a14:compatExt spid="_x0000_s18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897" name="Button 3537" hidden="1">
              <a:extLst>
                <a:ext uri="{63B3BB69-23CF-44E3-9099-C40C66FF867C}">
                  <a14:compatExt spid="_x0000_s188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922" name="Button 3562" hidden="1">
              <a:extLst>
                <a:ext uri="{63B3BB69-23CF-44E3-9099-C40C66FF867C}">
                  <a14:compatExt spid="_x0000_s189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923" name="Button 3563" hidden="1">
              <a:extLst>
                <a:ext uri="{63B3BB69-23CF-44E3-9099-C40C66FF867C}">
                  <a14:compatExt spid="_x0000_s18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924" name="Button 3564" hidden="1">
              <a:extLst>
                <a:ext uri="{63B3BB69-23CF-44E3-9099-C40C66FF867C}">
                  <a14:compatExt spid="_x0000_s189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925" name="Button 3565" hidden="1">
              <a:extLst>
                <a:ext uri="{63B3BB69-23CF-44E3-9099-C40C66FF867C}">
                  <a14:compatExt spid="_x0000_s18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926" name="Button 3566" hidden="1">
              <a:extLst>
                <a:ext uri="{63B3BB69-23CF-44E3-9099-C40C66FF867C}">
                  <a14:compatExt spid="_x0000_s18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927" name="Button 3567" hidden="1">
              <a:extLst>
                <a:ext uri="{63B3BB69-23CF-44E3-9099-C40C66FF867C}">
                  <a14:compatExt spid="_x0000_s18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928" name="Button 3568" hidden="1">
              <a:extLst>
                <a:ext uri="{63B3BB69-23CF-44E3-9099-C40C66FF867C}">
                  <a14:compatExt spid="_x0000_s18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955" name="Button 3595" hidden="1">
              <a:extLst>
                <a:ext uri="{63B3BB69-23CF-44E3-9099-C40C66FF867C}">
                  <a14:compatExt spid="_x0000_s18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956" name="Button 3596" hidden="1">
              <a:extLst>
                <a:ext uri="{63B3BB69-23CF-44E3-9099-C40C66FF867C}">
                  <a14:compatExt spid="_x0000_s18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957" name="Button 3597" hidden="1">
              <a:extLst>
                <a:ext uri="{63B3BB69-23CF-44E3-9099-C40C66FF867C}">
                  <a14:compatExt spid="_x0000_s18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982" name="Button 3622" hidden="1">
              <a:extLst>
                <a:ext uri="{63B3BB69-23CF-44E3-9099-C40C66FF867C}">
                  <a14:compatExt spid="_x0000_s189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983" name="Button 3623" hidden="1">
              <a:extLst>
                <a:ext uri="{63B3BB69-23CF-44E3-9099-C40C66FF867C}">
                  <a14:compatExt spid="_x0000_s18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984" name="Button 3624" hidden="1">
              <a:extLst>
                <a:ext uri="{63B3BB69-23CF-44E3-9099-C40C66FF867C}">
                  <a14:compatExt spid="_x0000_s189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990" name="Button 3630" hidden="1">
              <a:extLst>
                <a:ext uri="{63B3BB69-23CF-44E3-9099-C40C66FF867C}">
                  <a14:compatExt spid="_x0000_s18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991" name="Button 3631" hidden="1">
              <a:extLst>
                <a:ext uri="{63B3BB69-23CF-44E3-9099-C40C66FF867C}">
                  <a14:compatExt spid="_x0000_s18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9013" name="Button 3653" hidden="1">
              <a:extLst>
                <a:ext uri="{63B3BB69-23CF-44E3-9099-C40C66FF867C}">
                  <a14:compatExt spid="_x0000_s190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9014" name="Button 3654" hidden="1">
              <a:extLst>
                <a:ext uri="{63B3BB69-23CF-44E3-9099-C40C66FF867C}">
                  <a14:compatExt spid="_x0000_s19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9015" name="Button 3655" hidden="1">
              <a:extLst>
                <a:ext uri="{63B3BB69-23CF-44E3-9099-C40C66FF867C}">
                  <a14:compatExt spid="_x0000_s190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9021" name="Button 3661" hidden="1">
              <a:extLst>
                <a:ext uri="{63B3BB69-23CF-44E3-9099-C40C66FF867C}">
                  <a14:compatExt spid="_x0000_s19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9042" name="Button 3682" hidden="1">
              <a:extLst>
                <a:ext uri="{63B3BB69-23CF-44E3-9099-C40C66FF867C}">
                  <a14:compatExt spid="_x0000_s190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9043" name="Button 3683" hidden="1">
              <a:extLst>
                <a:ext uri="{63B3BB69-23CF-44E3-9099-C40C66FF867C}">
                  <a14:compatExt spid="_x0000_s19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9044" name="Button 3684" hidden="1">
              <a:extLst>
                <a:ext uri="{63B3BB69-23CF-44E3-9099-C40C66FF867C}">
                  <a14:compatExt spid="_x0000_s190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9045" name="Button 3685" hidden="1">
              <a:extLst>
                <a:ext uri="{63B3BB69-23CF-44E3-9099-C40C66FF867C}">
                  <a14:compatExt spid="_x0000_s19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9064" name="Button 3704" hidden="1">
              <a:extLst>
                <a:ext uri="{63B3BB69-23CF-44E3-9099-C40C66FF867C}">
                  <a14:compatExt spid="_x0000_s190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9065" name="Button 3705" hidden="1">
              <a:extLst>
                <a:ext uri="{63B3BB69-23CF-44E3-9099-C40C66FF867C}">
                  <a14:compatExt spid="_x0000_s19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9066" name="Button 3706" hidden="1">
              <a:extLst>
                <a:ext uri="{63B3BB69-23CF-44E3-9099-C40C66FF867C}">
                  <a14:compatExt spid="_x0000_s190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9067" name="Button 3707" hidden="1">
              <a:extLst>
                <a:ext uri="{63B3BB69-23CF-44E3-9099-C40C66FF867C}">
                  <a14:compatExt spid="_x0000_s19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9086" name="Button 3726" hidden="1">
              <a:extLst>
                <a:ext uri="{63B3BB69-23CF-44E3-9099-C40C66FF867C}">
                  <a14:compatExt spid="_x0000_s190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9087" name="Button 3727" hidden="1">
              <a:extLst>
                <a:ext uri="{63B3BB69-23CF-44E3-9099-C40C66FF867C}">
                  <a14:compatExt spid="_x0000_s19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9088" name="Button 3728" hidden="1">
              <a:extLst>
                <a:ext uri="{63B3BB69-23CF-44E3-9099-C40C66FF867C}">
                  <a14:compatExt spid="_x0000_s190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9089" name="Button 3729" hidden="1">
              <a:extLst>
                <a:ext uri="{63B3BB69-23CF-44E3-9099-C40C66FF867C}">
                  <a14:compatExt spid="_x0000_s19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9129" name="Button 3769" hidden="1">
              <a:extLst>
                <a:ext uri="{63B3BB69-23CF-44E3-9099-C40C66FF867C}">
                  <a14:compatExt spid="_x0000_s191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9130" name="Button 3770" hidden="1">
              <a:extLst>
                <a:ext uri="{63B3BB69-23CF-44E3-9099-C40C66FF867C}">
                  <a14:compatExt spid="_x0000_s19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9131" name="Button 3771" hidden="1">
              <a:extLst>
                <a:ext uri="{63B3BB69-23CF-44E3-9099-C40C66FF867C}">
                  <a14:compatExt spid="_x0000_s191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9132" name="Button 3772" hidden="1">
              <a:extLst>
                <a:ext uri="{63B3BB69-23CF-44E3-9099-C40C66FF867C}">
                  <a14:compatExt spid="_x0000_s1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9133" name="Button 3773" hidden="1">
              <a:extLst>
                <a:ext uri="{63B3BB69-23CF-44E3-9099-C40C66FF867C}">
                  <a14:compatExt spid="_x0000_s19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9134" name="Button 3774" hidden="1">
              <a:extLst>
                <a:ext uri="{63B3BB69-23CF-44E3-9099-C40C66FF867C}">
                  <a14:compatExt spid="_x0000_s19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9135" name="Button 3775" hidden="1">
              <a:extLst>
                <a:ext uri="{63B3BB69-23CF-44E3-9099-C40C66FF867C}">
                  <a14:compatExt spid="_x0000_s19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9136" name="Button 3776" hidden="1">
              <a:extLst>
                <a:ext uri="{63B3BB69-23CF-44E3-9099-C40C66FF867C}">
                  <a14:compatExt spid="_x0000_s19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9137" name="Button 3777" hidden="1">
              <a:extLst>
                <a:ext uri="{63B3BB69-23CF-44E3-9099-C40C66FF867C}">
                  <a14:compatExt spid="_x0000_s19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9138" name="Button 3778" hidden="1">
              <a:extLst>
                <a:ext uri="{63B3BB69-23CF-44E3-9099-C40C66FF867C}">
                  <a14:compatExt spid="_x0000_s19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9139" name="Button 3779" hidden="1">
              <a:extLst>
                <a:ext uri="{63B3BB69-23CF-44E3-9099-C40C66FF867C}">
                  <a14:compatExt spid="_x0000_s19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9140" name="Button 3780" hidden="1">
              <a:extLst>
                <a:ext uri="{63B3BB69-23CF-44E3-9099-C40C66FF867C}">
                  <a14:compatExt spid="_x0000_s19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9141" name="Button 3781" hidden="1">
              <a:extLst>
                <a:ext uri="{63B3BB69-23CF-44E3-9099-C40C66FF867C}">
                  <a14:compatExt spid="_x0000_s19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142" name="Button 3782" hidden="1">
              <a:extLst>
                <a:ext uri="{63B3BB69-23CF-44E3-9099-C40C66FF867C}">
                  <a14:compatExt spid="_x0000_s19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143" name="Button 3783" hidden="1">
              <a:extLst>
                <a:ext uri="{63B3BB69-23CF-44E3-9099-C40C66FF867C}">
                  <a14:compatExt spid="_x0000_s19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9144" name="Button 3784" hidden="1">
              <a:extLst>
                <a:ext uri="{63B3BB69-23CF-44E3-9099-C40C66FF867C}">
                  <a14:compatExt spid="_x0000_s19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9145" name="Button 3785" hidden="1">
              <a:extLst>
                <a:ext uri="{63B3BB69-23CF-44E3-9099-C40C66FF867C}">
                  <a14:compatExt spid="_x0000_s19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9146" name="Button 3786" hidden="1">
              <a:extLst>
                <a:ext uri="{63B3BB69-23CF-44E3-9099-C40C66FF867C}">
                  <a14:compatExt spid="_x0000_s19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9173" name="Button 3813" hidden="1">
              <a:extLst>
                <a:ext uri="{63B3BB69-23CF-44E3-9099-C40C66FF867C}">
                  <a14:compatExt spid="_x0000_s191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9174" name="Button 3814" hidden="1">
              <a:extLst>
                <a:ext uri="{63B3BB69-23CF-44E3-9099-C40C66FF867C}">
                  <a14:compatExt spid="_x0000_s19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9175" name="Button 3815" hidden="1">
              <a:extLst>
                <a:ext uri="{63B3BB69-23CF-44E3-9099-C40C66FF867C}">
                  <a14:compatExt spid="_x0000_s191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9176" name="Button 3816" hidden="1">
              <a:extLst>
                <a:ext uri="{63B3BB69-23CF-44E3-9099-C40C66FF867C}">
                  <a14:compatExt spid="_x0000_s19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9177" name="Button 3817" hidden="1">
              <a:extLst>
                <a:ext uri="{63B3BB69-23CF-44E3-9099-C40C66FF867C}">
                  <a14:compatExt spid="_x0000_s19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9178" name="Button 3818" hidden="1">
              <a:extLst>
                <a:ext uri="{63B3BB69-23CF-44E3-9099-C40C66FF867C}">
                  <a14:compatExt spid="_x0000_s19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9179" name="Button 3819" hidden="1">
              <a:extLst>
                <a:ext uri="{63B3BB69-23CF-44E3-9099-C40C66FF867C}">
                  <a14:compatExt spid="_x0000_s1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9180" name="Button 3820" hidden="1">
              <a:extLst>
                <a:ext uri="{63B3BB69-23CF-44E3-9099-C40C66FF867C}">
                  <a14:compatExt spid="_x0000_s19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9181" name="Button 3821" hidden="1">
              <a:extLst>
                <a:ext uri="{63B3BB69-23CF-44E3-9099-C40C66FF867C}">
                  <a14:compatExt spid="_x0000_s19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9182" name="Button 3822" hidden="1">
              <a:extLst>
                <a:ext uri="{63B3BB69-23CF-44E3-9099-C40C66FF867C}">
                  <a14:compatExt spid="_x0000_s19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9183" name="Button 3823" hidden="1">
              <a:extLst>
                <a:ext uri="{63B3BB69-23CF-44E3-9099-C40C66FF867C}">
                  <a14:compatExt spid="_x0000_s19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9184" name="Button 3824" hidden="1">
              <a:extLst>
                <a:ext uri="{63B3BB69-23CF-44E3-9099-C40C66FF867C}">
                  <a14:compatExt spid="_x0000_s19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9185" name="Button 3825" hidden="1">
              <a:extLst>
                <a:ext uri="{63B3BB69-23CF-44E3-9099-C40C66FF867C}">
                  <a14:compatExt spid="_x0000_s19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9186" name="Button 3826" hidden="1">
              <a:extLst>
                <a:ext uri="{63B3BB69-23CF-44E3-9099-C40C66FF867C}">
                  <a14:compatExt spid="_x0000_s19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9187" name="Button 3827" hidden="1">
              <a:extLst>
                <a:ext uri="{63B3BB69-23CF-44E3-9099-C40C66FF867C}">
                  <a14:compatExt spid="_x0000_s19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9188" name="Button 3828" hidden="1">
              <a:extLst>
                <a:ext uri="{63B3BB69-23CF-44E3-9099-C40C66FF867C}">
                  <a14:compatExt spid="_x0000_s19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9189" name="Button 3829" hidden="1">
              <a:extLst>
                <a:ext uri="{63B3BB69-23CF-44E3-9099-C40C66FF867C}">
                  <a14:compatExt spid="_x0000_s19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9190" name="Button 3830" hidden="1">
              <a:extLst>
                <a:ext uri="{63B3BB69-23CF-44E3-9099-C40C66FF867C}">
                  <a14:compatExt spid="_x0000_s19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9191" name="Button 3831" hidden="1">
              <a:extLst>
                <a:ext uri="{63B3BB69-23CF-44E3-9099-C40C66FF867C}">
                  <a14:compatExt spid="_x0000_s19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9192" name="Button 3832" hidden="1">
              <a:extLst>
                <a:ext uri="{63B3BB69-23CF-44E3-9099-C40C66FF867C}">
                  <a14:compatExt spid="_x0000_s19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9193" name="Button 3833" hidden="1">
              <a:extLst>
                <a:ext uri="{63B3BB69-23CF-44E3-9099-C40C66FF867C}">
                  <a14:compatExt spid="_x0000_s19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9194" name="Button 3834" hidden="1">
              <a:extLst>
                <a:ext uri="{63B3BB69-23CF-44E3-9099-C40C66FF867C}">
                  <a14:compatExt spid="_x0000_s19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9195" name="Button 3835" hidden="1">
              <a:extLst>
                <a:ext uri="{63B3BB69-23CF-44E3-9099-C40C66FF867C}">
                  <a14:compatExt spid="_x0000_s19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9196" name="Button 3836" hidden="1">
              <a:extLst>
                <a:ext uri="{63B3BB69-23CF-44E3-9099-C40C66FF867C}">
                  <a14:compatExt spid="_x0000_s19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9197" name="Button 3837" hidden="1">
              <a:extLst>
                <a:ext uri="{63B3BB69-23CF-44E3-9099-C40C66FF867C}">
                  <a14:compatExt spid="_x0000_s19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9198" name="Button 3838" hidden="1">
              <a:extLst>
                <a:ext uri="{63B3BB69-23CF-44E3-9099-C40C66FF867C}">
                  <a14:compatExt spid="_x0000_s19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9199" name="Button 3839" hidden="1">
              <a:extLst>
                <a:ext uri="{63B3BB69-23CF-44E3-9099-C40C66FF867C}">
                  <a14:compatExt spid="_x0000_s19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9200" name="Button 3840" hidden="1">
              <a:extLst>
                <a:ext uri="{63B3BB69-23CF-44E3-9099-C40C66FF867C}">
                  <a14:compatExt spid="_x0000_s19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9201" name="Button 3841" hidden="1">
              <a:extLst>
                <a:ext uri="{63B3BB69-23CF-44E3-9099-C40C66FF867C}">
                  <a14:compatExt spid="_x0000_s19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9202" name="Button 3842" hidden="1">
              <a:extLst>
                <a:ext uri="{63B3BB69-23CF-44E3-9099-C40C66FF867C}">
                  <a14:compatExt spid="_x0000_s19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9228" name="Button 3868" hidden="1">
              <a:extLst>
                <a:ext uri="{63B3BB69-23CF-44E3-9099-C40C66FF867C}">
                  <a14:compatExt spid="_x0000_s192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9229" name="Button 3869" hidden="1">
              <a:extLst>
                <a:ext uri="{63B3BB69-23CF-44E3-9099-C40C66FF867C}">
                  <a14:compatExt spid="_x0000_s19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9230" name="Button 3870" hidden="1">
              <a:extLst>
                <a:ext uri="{63B3BB69-23CF-44E3-9099-C40C66FF867C}">
                  <a14:compatExt spid="_x0000_s192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9231" name="Button 3871" hidden="1">
              <a:extLst>
                <a:ext uri="{63B3BB69-23CF-44E3-9099-C40C66FF867C}">
                  <a14:compatExt spid="_x0000_s19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9232" name="Button 3872" hidden="1">
              <a:extLst>
                <a:ext uri="{63B3BB69-23CF-44E3-9099-C40C66FF867C}">
                  <a14:compatExt spid="_x0000_s19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9233" name="Button 3873" hidden="1">
              <a:extLst>
                <a:ext uri="{63B3BB69-23CF-44E3-9099-C40C66FF867C}">
                  <a14:compatExt spid="_x0000_s19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9234" name="Button 3874" hidden="1">
              <a:extLst>
                <a:ext uri="{63B3BB69-23CF-44E3-9099-C40C66FF867C}">
                  <a14:compatExt spid="_x0000_s19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9235" name="Button 3875" hidden="1">
              <a:extLst>
                <a:ext uri="{63B3BB69-23CF-44E3-9099-C40C66FF867C}">
                  <a14:compatExt spid="_x0000_s19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9236" name="Button 3876" hidden="1">
              <a:extLst>
                <a:ext uri="{63B3BB69-23CF-44E3-9099-C40C66FF867C}">
                  <a14:compatExt spid="_x0000_s19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9237" name="Button 3877" hidden="1">
              <a:extLst>
                <a:ext uri="{63B3BB69-23CF-44E3-9099-C40C66FF867C}">
                  <a14:compatExt spid="_x0000_s19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9238" name="Button 3878" hidden="1">
              <a:extLst>
                <a:ext uri="{63B3BB69-23CF-44E3-9099-C40C66FF867C}">
                  <a14:compatExt spid="_x0000_s19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9239" name="Button 3879" hidden="1">
              <a:extLst>
                <a:ext uri="{63B3BB69-23CF-44E3-9099-C40C66FF867C}">
                  <a14:compatExt spid="_x0000_s19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9240" name="Button 3880" hidden="1">
              <a:extLst>
                <a:ext uri="{63B3BB69-23CF-44E3-9099-C40C66FF867C}">
                  <a14:compatExt spid="_x0000_s19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9241" name="Button 3881" hidden="1">
              <a:extLst>
                <a:ext uri="{63B3BB69-23CF-44E3-9099-C40C66FF867C}">
                  <a14:compatExt spid="_x0000_s19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9242" name="Button 3882" hidden="1">
              <a:extLst>
                <a:ext uri="{63B3BB69-23CF-44E3-9099-C40C66FF867C}">
                  <a14:compatExt spid="_x0000_s19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9243" name="Button 3883" hidden="1">
              <a:extLst>
                <a:ext uri="{63B3BB69-23CF-44E3-9099-C40C66FF867C}">
                  <a14:compatExt spid="_x0000_s19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9244" name="Button 3884" hidden="1">
              <a:extLst>
                <a:ext uri="{63B3BB69-23CF-44E3-9099-C40C66FF867C}">
                  <a14:compatExt spid="_x0000_s19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9245" name="Button 3885" hidden="1">
              <a:extLst>
                <a:ext uri="{63B3BB69-23CF-44E3-9099-C40C66FF867C}">
                  <a14:compatExt spid="_x0000_s19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9246" name="Button 3886" hidden="1">
              <a:extLst>
                <a:ext uri="{63B3BB69-23CF-44E3-9099-C40C66FF867C}">
                  <a14:compatExt spid="_x0000_s19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9247" name="Button 3887" hidden="1">
              <a:extLst>
                <a:ext uri="{63B3BB69-23CF-44E3-9099-C40C66FF867C}">
                  <a14:compatExt spid="_x0000_s19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9248" name="Button 3888" hidden="1">
              <a:extLst>
                <a:ext uri="{63B3BB69-23CF-44E3-9099-C40C66FF867C}">
                  <a14:compatExt spid="_x0000_s19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9249" name="Button 3889" hidden="1">
              <a:extLst>
                <a:ext uri="{63B3BB69-23CF-44E3-9099-C40C66FF867C}">
                  <a14:compatExt spid="_x0000_s19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9250" name="Button 3890" hidden="1">
              <a:extLst>
                <a:ext uri="{63B3BB69-23CF-44E3-9099-C40C66FF867C}">
                  <a14:compatExt spid="_x0000_s19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9251" name="Button 3891" hidden="1">
              <a:extLst>
                <a:ext uri="{63B3BB69-23CF-44E3-9099-C40C66FF867C}">
                  <a14:compatExt spid="_x0000_s19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9252" name="Button 3892" hidden="1">
              <a:extLst>
                <a:ext uri="{63B3BB69-23CF-44E3-9099-C40C66FF867C}">
                  <a14:compatExt spid="_x0000_s19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9253" name="Button 3893" hidden="1">
              <a:extLst>
                <a:ext uri="{63B3BB69-23CF-44E3-9099-C40C66FF867C}">
                  <a14:compatExt spid="_x0000_s19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9254" name="Button 3894" hidden="1">
              <a:extLst>
                <a:ext uri="{63B3BB69-23CF-44E3-9099-C40C66FF867C}">
                  <a14:compatExt spid="_x0000_s19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9255" name="Button 3895" hidden="1">
              <a:extLst>
                <a:ext uri="{63B3BB69-23CF-44E3-9099-C40C66FF867C}">
                  <a14:compatExt spid="_x0000_s19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9256" name="Button 3896" hidden="1">
              <a:extLst>
                <a:ext uri="{63B3BB69-23CF-44E3-9099-C40C66FF867C}">
                  <a14:compatExt spid="_x0000_s19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9257" name="Button 3897" hidden="1">
              <a:extLst>
                <a:ext uri="{63B3BB69-23CF-44E3-9099-C40C66FF867C}">
                  <a14:compatExt spid="_x0000_s19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9258" name="Button 3898" hidden="1">
              <a:extLst>
                <a:ext uri="{63B3BB69-23CF-44E3-9099-C40C66FF867C}">
                  <a14:compatExt spid="_x0000_s19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9259" name="Button 3899" hidden="1">
              <a:extLst>
                <a:ext uri="{63B3BB69-23CF-44E3-9099-C40C66FF867C}">
                  <a14:compatExt spid="_x0000_s19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9260" name="Button 3900" hidden="1">
              <a:extLst>
                <a:ext uri="{63B3BB69-23CF-44E3-9099-C40C66FF867C}">
                  <a14:compatExt spid="_x0000_s19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9261" name="Button 3901" hidden="1">
              <a:extLst>
                <a:ext uri="{63B3BB69-23CF-44E3-9099-C40C66FF867C}">
                  <a14:compatExt spid="_x0000_s19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9262" name="Button 3902" hidden="1">
              <a:extLst>
                <a:ext uri="{63B3BB69-23CF-44E3-9099-C40C66FF867C}">
                  <a14:compatExt spid="_x0000_s19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9263" name="Button 3903" hidden="1">
              <a:extLst>
                <a:ext uri="{63B3BB69-23CF-44E3-9099-C40C66FF867C}">
                  <a14:compatExt spid="_x0000_s19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9264" name="Button 3904" hidden="1">
              <a:extLst>
                <a:ext uri="{63B3BB69-23CF-44E3-9099-C40C66FF867C}">
                  <a14:compatExt spid="_x0000_s19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9265" name="Button 3905" hidden="1">
              <a:extLst>
                <a:ext uri="{63B3BB69-23CF-44E3-9099-C40C66FF867C}">
                  <a14:compatExt spid="_x0000_s19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9266" name="Button 3906" hidden="1">
              <a:extLst>
                <a:ext uri="{63B3BB69-23CF-44E3-9099-C40C66FF867C}">
                  <a14:compatExt spid="_x0000_s19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9267" name="Button 3907" hidden="1">
              <a:extLst>
                <a:ext uri="{63B3BB69-23CF-44E3-9099-C40C66FF867C}">
                  <a14:compatExt spid="_x0000_s19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9268" name="Button 3908" hidden="1">
              <a:extLst>
                <a:ext uri="{63B3BB69-23CF-44E3-9099-C40C66FF867C}">
                  <a14:compatExt spid="_x0000_s19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9269" name="Button 3909" hidden="1">
              <a:extLst>
                <a:ext uri="{63B3BB69-23CF-44E3-9099-C40C66FF867C}">
                  <a14:compatExt spid="_x0000_s19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9270" name="Button 3910" hidden="1">
              <a:extLst>
                <a:ext uri="{63B3BB69-23CF-44E3-9099-C40C66FF867C}">
                  <a14:compatExt spid="_x0000_s19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9271" name="Button 3911" hidden="1">
              <a:extLst>
                <a:ext uri="{63B3BB69-23CF-44E3-9099-C40C66FF867C}">
                  <a14:compatExt spid="_x0000_s19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9272" name="Button 3912" hidden="1">
              <a:extLst>
                <a:ext uri="{63B3BB69-23CF-44E3-9099-C40C66FF867C}">
                  <a14:compatExt spid="_x0000_s19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9273" name="Button 3913" hidden="1">
              <a:extLst>
                <a:ext uri="{63B3BB69-23CF-44E3-9099-C40C66FF867C}">
                  <a14:compatExt spid="_x0000_s19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9274" name="Button 3914" hidden="1">
              <a:extLst>
                <a:ext uri="{63B3BB69-23CF-44E3-9099-C40C66FF867C}">
                  <a14:compatExt spid="_x0000_s19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9275" name="Button 3915" hidden="1">
              <a:extLst>
                <a:ext uri="{63B3BB69-23CF-44E3-9099-C40C66FF867C}">
                  <a14:compatExt spid="_x0000_s19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9276" name="Button 3916" hidden="1">
              <a:extLst>
                <a:ext uri="{63B3BB69-23CF-44E3-9099-C40C66FF867C}">
                  <a14:compatExt spid="_x0000_s19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19304" name="Button 3944" hidden="1">
              <a:extLst>
                <a:ext uri="{63B3BB69-23CF-44E3-9099-C40C66FF867C}">
                  <a14:compatExt spid="_x0000_s193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9305" name="Button 3945" hidden="1">
              <a:extLst>
                <a:ext uri="{63B3BB69-23CF-44E3-9099-C40C66FF867C}">
                  <a14:compatExt spid="_x0000_s19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9306" name="Button 3946" hidden="1">
              <a:extLst>
                <a:ext uri="{63B3BB69-23CF-44E3-9099-C40C66FF867C}">
                  <a14:compatExt spid="_x0000_s193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9357" name="Button 3997" hidden="1">
              <a:extLst>
                <a:ext uri="{63B3BB69-23CF-44E3-9099-C40C66FF867C}">
                  <a14:compatExt spid="_x0000_s193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9358" name="Button 3998" hidden="1">
              <a:extLst>
                <a:ext uri="{63B3BB69-23CF-44E3-9099-C40C66FF867C}">
                  <a14:compatExt spid="_x0000_s19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9359" name="Button 3999" hidden="1">
              <a:extLst>
                <a:ext uri="{63B3BB69-23CF-44E3-9099-C40C66FF867C}">
                  <a14:compatExt spid="_x0000_s193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9360" name="Button 4000" hidden="1">
              <a:extLst>
                <a:ext uri="{63B3BB69-23CF-44E3-9099-C40C66FF867C}">
                  <a14:compatExt spid="_x0000_s19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9361" name="Button 4001" hidden="1">
              <a:extLst>
                <a:ext uri="{63B3BB69-23CF-44E3-9099-C40C66FF867C}">
                  <a14:compatExt spid="_x0000_s19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9387" name="Button 4027" hidden="1">
              <a:extLst>
                <a:ext uri="{63B3BB69-23CF-44E3-9099-C40C66FF867C}">
                  <a14:compatExt spid="_x0000_s193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9388" name="Button 4028" hidden="1">
              <a:extLst>
                <a:ext uri="{63B3BB69-23CF-44E3-9099-C40C66FF867C}">
                  <a14:compatExt spid="_x0000_s19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9389" name="Button 4029" hidden="1">
              <a:extLst>
                <a:ext uri="{63B3BB69-23CF-44E3-9099-C40C66FF867C}">
                  <a14:compatExt spid="_x0000_s193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9390" name="Button 4030" hidden="1">
              <a:extLst>
                <a:ext uri="{63B3BB69-23CF-44E3-9099-C40C66FF867C}">
                  <a14:compatExt spid="_x0000_s19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9391" name="Button 4031" hidden="1">
              <a:extLst>
                <a:ext uri="{63B3BB69-23CF-44E3-9099-C40C66FF867C}">
                  <a14:compatExt spid="_x0000_s19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9392" name="Button 4032" hidden="1">
              <a:extLst>
                <a:ext uri="{63B3BB69-23CF-44E3-9099-C40C66FF867C}">
                  <a14:compatExt spid="_x0000_s19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9418" name="Button 4058" hidden="1">
              <a:extLst>
                <a:ext uri="{63B3BB69-23CF-44E3-9099-C40C66FF867C}">
                  <a14:compatExt spid="_x0000_s194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9419" name="Button 4059" hidden="1">
              <a:extLst>
                <a:ext uri="{63B3BB69-23CF-44E3-9099-C40C66FF867C}">
                  <a14:compatExt spid="_x0000_s19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9420" name="Button 4060" hidden="1">
              <a:extLst>
                <a:ext uri="{63B3BB69-23CF-44E3-9099-C40C66FF867C}">
                  <a14:compatExt spid="_x0000_s194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9421" name="Button 4061" hidden="1">
              <a:extLst>
                <a:ext uri="{63B3BB69-23CF-44E3-9099-C40C66FF867C}">
                  <a14:compatExt spid="_x0000_s19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9422" name="Button 4062" hidden="1">
              <a:extLst>
                <a:ext uri="{63B3BB69-23CF-44E3-9099-C40C66FF867C}">
                  <a14:compatExt spid="_x0000_s19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9423" name="Button 4063" hidden="1">
              <a:extLst>
                <a:ext uri="{63B3BB69-23CF-44E3-9099-C40C66FF867C}">
                  <a14:compatExt spid="_x0000_s19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9424" name="Button 4064" hidden="1">
              <a:extLst>
                <a:ext uri="{63B3BB69-23CF-44E3-9099-C40C66FF867C}">
                  <a14:compatExt spid="_x0000_s19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9425" name="Button 4065" hidden="1">
              <a:extLst>
                <a:ext uri="{63B3BB69-23CF-44E3-9099-C40C66FF867C}">
                  <a14:compatExt spid="_x0000_s19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9426" name="Button 4066" hidden="1">
              <a:extLst>
                <a:ext uri="{63B3BB69-23CF-44E3-9099-C40C66FF867C}">
                  <a14:compatExt spid="_x0000_s19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9427" name="Button 4067" hidden="1">
              <a:extLst>
                <a:ext uri="{63B3BB69-23CF-44E3-9099-C40C66FF867C}">
                  <a14:compatExt spid="_x0000_s19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9453" name="Button 4093" hidden="1">
              <a:extLst>
                <a:ext uri="{63B3BB69-23CF-44E3-9099-C40C66FF867C}">
                  <a14:compatExt spid="_x0000_s194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9454" name="Button 4094" hidden="1">
              <a:extLst>
                <a:ext uri="{63B3BB69-23CF-44E3-9099-C40C66FF867C}">
                  <a14:compatExt spid="_x0000_s19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9455" name="Button 4095" hidden="1">
              <a:extLst>
                <a:ext uri="{63B3BB69-23CF-44E3-9099-C40C66FF867C}">
                  <a14:compatExt spid="_x0000_s194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9456" name="Button 4096" hidden="1">
              <a:extLst>
                <a:ext uri="{63B3BB69-23CF-44E3-9099-C40C66FF867C}">
                  <a14:compatExt spid="_x0000_s19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9457" name="Button 4097" hidden="1">
              <a:extLst>
                <a:ext uri="{63B3BB69-23CF-44E3-9099-C40C66FF867C}">
                  <a14:compatExt spid="_x0000_s19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9458" name="Button 4098" hidden="1">
              <a:extLst>
                <a:ext uri="{63B3BB69-23CF-44E3-9099-C40C66FF867C}">
                  <a14:compatExt spid="_x0000_s19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9459" name="Button 4099" hidden="1">
              <a:extLst>
                <a:ext uri="{63B3BB69-23CF-44E3-9099-C40C66FF867C}">
                  <a14:compatExt spid="_x0000_s19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9460" name="Button 4100" hidden="1">
              <a:extLst>
                <a:ext uri="{63B3BB69-23CF-44E3-9099-C40C66FF867C}">
                  <a14:compatExt spid="_x0000_s19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9461" name="Button 4101" hidden="1">
              <a:extLst>
                <a:ext uri="{63B3BB69-23CF-44E3-9099-C40C66FF867C}">
                  <a14:compatExt spid="_x0000_s19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9462" name="Button 4102" hidden="1">
              <a:extLst>
                <a:ext uri="{63B3BB69-23CF-44E3-9099-C40C66FF867C}">
                  <a14:compatExt spid="_x0000_s19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9488" name="Button 4128" hidden="1">
              <a:extLst>
                <a:ext uri="{63B3BB69-23CF-44E3-9099-C40C66FF867C}">
                  <a14:compatExt spid="_x0000_s19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9489" name="Button 4129" hidden="1">
              <a:extLst>
                <a:ext uri="{63B3BB69-23CF-44E3-9099-C40C66FF867C}">
                  <a14:compatExt spid="_x0000_s19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9490" name="Button 4130" hidden="1">
              <a:extLst>
                <a:ext uri="{63B3BB69-23CF-44E3-9099-C40C66FF867C}">
                  <a14:compatExt spid="_x0000_s194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9491" name="Button 4131" hidden="1">
              <a:extLst>
                <a:ext uri="{63B3BB69-23CF-44E3-9099-C40C66FF867C}">
                  <a14:compatExt spid="_x0000_s19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9517" name="Button 4157" hidden="1">
              <a:extLst>
                <a:ext uri="{63B3BB69-23CF-44E3-9099-C40C66FF867C}">
                  <a14:compatExt spid="_x0000_s19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9518" name="Button 4158" hidden="1">
              <a:extLst>
                <a:ext uri="{63B3BB69-23CF-44E3-9099-C40C66FF867C}">
                  <a14:compatExt spid="_x0000_s19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19519" name="Button 4159" hidden="1">
              <a:extLst>
                <a:ext uri="{63B3BB69-23CF-44E3-9099-C40C66FF867C}">
                  <a14:compatExt spid="_x0000_s19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9520" name="Button 4160" hidden="1">
              <a:extLst>
                <a:ext uri="{63B3BB69-23CF-44E3-9099-C40C66FF867C}">
                  <a14:compatExt spid="_x0000_s19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9521" name="Button 4161" hidden="1">
              <a:extLst>
                <a:ext uri="{63B3BB69-23CF-44E3-9099-C40C66FF867C}">
                  <a14:compatExt spid="_x0000_s19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9522" name="Button 4162" hidden="1">
              <a:extLst>
                <a:ext uri="{63B3BB69-23CF-44E3-9099-C40C66FF867C}">
                  <a14:compatExt spid="_x0000_s19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9523" name="Button 4163" hidden="1">
              <a:extLst>
                <a:ext uri="{63B3BB69-23CF-44E3-9099-C40C66FF867C}">
                  <a14:compatExt spid="_x0000_s19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9524" name="Button 4164" hidden="1">
              <a:extLst>
                <a:ext uri="{63B3BB69-23CF-44E3-9099-C40C66FF867C}">
                  <a14:compatExt spid="_x0000_s19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9525" name="Button 4165" hidden="1">
              <a:extLst>
                <a:ext uri="{63B3BB69-23CF-44E3-9099-C40C66FF867C}">
                  <a14:compatExt spid="_x0000_s19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9526" name="Button 4166" hidden="1">
              <a:extLst>
                <a:ext uri="{63B3BB69-23CF-44E3-9099-C40C66FF867C}">
                  <a14:compatExt spid="_x0000_s19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9527" name="Button 4167" hidden="1">
              <a:extLst>
                <a:ext uri="{63B3BB69-23CF-44E3-9099-C40C66FF867C}">
                  <a14:compatExt spid="_x0000_s19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9528" name="Button 4168" hidden="1">
              <a:extLst>
                <a:ext uri="{63B3BB69-23CF-44E3-9099-C40C66FF867C}">
                  <a14:compatExt spid="_x0000_s19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9554" name="Button 4194" hidden="1">
              <a:extLst>
                <a:ext uri="{63B3BB69-23CF-44E3-9099-C40C66FF867C}">
                  <a14:compatExt spid="_x0000_s195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9555" name="Button 4195" hidden="1">
              <a:extLst>
                <a:ext uri="{63B3BB69-23CF-44E3-9099-C40C66FF867C}">
                  <a14:compatExt spid="_x0000_s19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9556" name="Button 4196" hidden="1">
              <a:extLst>
                <a:ext uri="{63B3BB69-23CF-44E3-9099-C40C66FF867C}">
                  <a14:compatExt spid="_x0000_s195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9557" name="Button 4197" hidden="1">
              <a:extLst>
                <a:ext uri="{63B3BB69-23CF-44E3-9099-C40C66FF867C}">
                  <a14:compatExt spid="_x0000_s19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9558" name="Button 4198" hidden="1">
              <a:extLst>
                <a:ext uri="{63B3BB69-23CF-44E3-9099-C40C66FF867C}">
                  <a14:compatExt spid="_x0000_s19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9559" name="Button 4199" hidden="1">
              <a:extLst>
                <a:ext uri="{63B3BB69-23CF-44E3-9099-C40C66FF867C}">
                  <a14:compatExt spid="_x0000_s19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9560" name="Button 4200" hidden="1">
              <a:extLst>
                <a:ext uri="{63B3BB69-23CF-44E3-9099-C40C66FF867C}">
                  <a14:compatExt spid="_x0000_s19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9561" name="Button 4201" hidden="1">
              <a:extLst>
                <a:ext uri="{63B3BB69-23CF-44E3-9099-C40C66FF867C}">
                  <a14:compatExt spid="_x0000_s19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9562" name="Button 4202" hidden="1">
              <a:extLst>
                <a:ext uri="{63B3BB69-23CF-44E3-9099-C40C66FF867C}">
                  <a14:compatExt spid="_x0000_s19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9563" name="Button 4203" hidden="1">
              <a:extLst>
                <a:ext uri="{63B3BB69-23CF-44E3-9099-C40C66FF867C}">
                  <a14:compatExt spid="_x0000_s19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9564" name="Button 4204" hidden="1">
              <a:extLst>
                <a:ext uri="{63B3BB69-23CF-44E3-9099-C40C66FF867C}">
                  <a14:compatExt spid="_x0000_s19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9592" name="Button 4232" hidden="1">
              <a:extLst>
                <a:ext uri="{63B3BB69-23CF-44E3-9099-C40C66FF867C}">
                  <a14:compatExt spid="_x0000_s195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9593" name="Button 4233" hidden="1">
              <a:extLst>
                <a:ext uri="{63B3BB69-23CF-44E3-9099-C40C66FF867C}">
                  <a14:compatExt spid="_x0000_s19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9594" name="Button 4234" hidden="1">
              <a:extLst>
                <a:ext uri="{63B3BB69-23CF-44E3-9099-C40C66FF867C}">
                  <a14:compatExt spid="_x0000_s195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9595" name="Button 4235" hidden="1">
              <a:extLst>
                <a:ext uri="{63B3BB69-23CF-44E3-9099-C40C66FF867C}">
                  <a14:compatExt spid="_x0000_s19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9596" name="Button 4236" hidden="1">
              <a:extLst>
                <a:ext uri="{63B3BB69-23CF-44E3-9099-C40C66FF867C}">
                  <a14:compatExt spid="_x0000_s19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9597" name="Button 4237" hidden="1">
              <a:extLst>
                <a:ext uri="{63B3BB69-23CF-44E3-9099-C40C66FF867C}">
                  <a14:compatExt spid="_x0000_s19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9598" name="Button 4238" hidden="1">
              <a:extLst>
                <a:ext uri="{63B3BB69-23CF-44E3-9099-C40C66FF867C}">
                  <a14:compatExt spid="_x0000_s19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624" name="Button 4264" hidden="1">
              <a:extLst>
                <a:ext uri="{63B3BB69-23CF-44E3-9099-C40C66FF867C}">
                  <a14:compatExt spid="_x0000_s196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9625" name="Button 4265" hidden="1">
              <a:extLst>
                <a:ext uri="{63B3BB69-23CF-44E3-9099-C40C66FF867C}">
                  <a14:compatExt spid="_x0000_s19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9626" name="Button 4266" hidden="1">
              <a:extLst>
                <a:ext uri="{63B3BB69-23CF-44E3-9099-C40C66FF867C}">
                  <a14:compatExt spid="_x0000_s196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9627" name="Button 4267" hidden="1">
              <a:extLst>
                <a:ext uri="{63B3BB69-23CF-44E3-9099-C40C66FF867C}">
                  <a14:compatExt spid="_x0000_s19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9628" name="Button 4268" hidden="1">
              <a:extLst>
                <a:ext uri="{63B3BB69-23CF-44E3-9099-C40C66FF867C}">
                  <a14:compatExt spid="_x0000_s19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9629" name="Button 4269" hidden="1">
              <a:extLst>
                <a:ext uri="{63B3BB69-23CF-44E3-9099-C40C66FF867C}">
                  <a14:compatExt spid="_x0000_s19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9630" name="Button 4270" hidden="1">
              <a:extLst>
                <a:ext uri="{63B3BB69-23CF-44E3-9099-C40C66FF867C}">
                  <a14:compatExt spid="_x0000_s19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9631" name="Button 4271" hidden="1">
              <a:extLst>
                <a:ext uri="{63B3BB69-23CF-44E3-9099-C40C66FF867C}">
                  <a14:compatExt spid="_x0000_s19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9632" name="Button 4272" hidden="1">
              <a:extLst>
                <a:ext uri="{63B3BB69-23CF-44E3-9099-C40C66FF867C}">
                  <a14:compatExt spid="_x0000_s19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9633" name="Button 4273" hidden="1">
              <a:extLst>
                <a:ext uri="{63B3BB69-23CF-44E3-9099-C40C66FF867C}">
                  <a14:compatExt spid="_x0000_s19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19634" name="Button 4274" hidden="1">
              <a:extLst>
                <a:ext uri="{63B3BB69-23CF-44E3-9099-C40C66FF867C}">
                  <a14:compatExt spid="_x0000_s19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19635" name="Button 4275" hidden="1">
              <a:extLst>
                <a:ext uri="{63B3BB69-23CF-44E3-9099-C40C66FF867C}">
                  <a14:compatExt spid="_x0000_s19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9636" name="Button 4276" hidden="1">
              <a:extLst>
                <a:ext uri="{63B3BB69-23CF-44E3-9099-C40C66FF867C}">
                  <a14:compatExt spid="_x0000_s19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9637" name="Button 4277" hidden="1">
              <a:extLst>
                <a:ext uri="{63B3BB69-23CF-44E3-9099-C40C66FF867C}">
                  <a14:compatExt spid="_x0000_s19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9638" name="Button 4278" hidden="1">
              <a:extLst>
                <a:ext uri="{63B3BB69-23CF-44E3-9099-C40C66FF867C}">
                  <a14:compatExt spid="_x0000_s19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9639" name="Button 4279" hidden="1">
              <a:extLst>
                <a:ext uri="{63B3BB69-23CF-44E3-9099-C40C66FF867C}">
                  <a14:compatExt spid="_x0000_s19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9640" name="Button 4280" hidden="1">
              <a:extLst>
                <a:ext uri="{63B3BB69-23CF-44E3-9099-C40C66FF867C}">
                  <a14:compatExt spid="_x0000_s19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9641" name="Button 4281" hidden="1">
              <a:extLst>
                <a:ext uri="{63B3BB69-23CF-44E3-9099-C40C66FF867C}">
                  <a14:compatExt spid="_x0000_s19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9669" name="Button 4309" hidden="1">
              <a:extLst>
                <a:ext uri="{63B3BB69-23CF-44E3-9099-C40C66FF867C}">
                  <a14:compatExt spid="_x0000_s196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9670" name="Button 4310" hidden="1">
              <a:extLst>
                <a:ext uri="{63B3BB69-23CF-44E3-9099-C40C66FF867C}">
                  <a14:compatExt spid="_x0000_s19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9671" name="Button 4311" hidden="1">
              <a:extLst>
                <a:ext uri="{63B3BB69-23CF-44E3-9099-C40C66FF867C}">
                  <a14:compatExt spid="_x0000_s196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9672" name="Button 4312" hidden="1">
              <a:extLst>
                <a:ext uri="{63B3BB69-23CF-44E3-9099-C40C66FF867C}">
                  <a14:compatExt spid="_x0000_s19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673" name="Button 4313" hidden="1">
              <a:extLst>
                <a:ext uri="{63B3BB69-23CF-44E3-9099-C40C66FF867C}">
                  <a14:compatExt spid="_x0000_s19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674" name="Button 4314" hidden="1">
              <a:extLst>
                <a:ext uri="{63B3BB69-23CF-44E3-9099-C40C66FF867C}">
                  <a14:compatExt spid="_x0000_s19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9675" name="Button 4315" hidden="1">
              <a:extLst>
                <a:ext uri="{63B3BB69-23CF-44E3-9099-C40C66FF867C}">
                  <a14:compatExt spid="_x0000_s19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9676" name="Button 4316" hidden="1">
              <a:extLst>
                <a:ext uri="{63B3BB69-23CF-44E3-9099-C40C66FF867C}">
                  <a14:compatExt spid="_x0000_s19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9677" name="Button 4317" hidden="1">
              <a:extLst>
                <a:ext uri="{63B3BB69-23CF-44E3-9099-C40C66FF867C}">
                  <a14:compatExt spid="_x0000_s19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9678" name="Button 4318" hidden="1">
              <a:extLst>
                <a:ext uri="{63B3BB69-23CF-44E3-9099-C40C66FF867C}">
                  <a14:compatExt spid="_x0000_s19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9686" name="Button 4326" hidden="1">
              <a:extLst>
                <a:ext uri="{63B3BB69-23CF-44E3-9099-C40C66FF867C}">
                  <a14:compatExt spid="_x0000_s19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705" name="Button 4345" hidden="1">
              <a:extLst>
                <a:ext uri="{63B3BB69-23CF-44E3-9099-C40C66FF867C}">
                  <a14:compatExt spid="_x0000_s197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9706" name="Button 4346" hidden="1">
              <a:extLst>
                <a:ext uri="{63B3BB69-23CF-44E3-9099-C40C66FF867C}">
                  <a14:compatExt spid="_x0000_s19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9707" name="Button 4347" hidden="1">
              <a:extLst>
                <a:ext uri="{63B3BB69-23CF-44E3-9099-C40C66FF867C}">
                  <a14:compatExt spid="_x0000_s197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732" name="Button 4372" hidden="1">
              <a:extLst>
                <a:ext uri="{63B3BB69-23CF-44E3-9099-C40C66FF867C}">
                  <a14:compatExt spid="_x0000_s197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733" name="Button 4373" hidden="1">
              <a:extLst>
                <a:ext uri="{63B3BB69-23CF-44E3-9099-C40C66FF867C}">
                  <a14:compatExt spid="_x0000_s19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9734" name="Button 4374" hidden="1">
              <a:extLst>
                <a:ext uri="{63B3BB69-23CF-44E3-9099-C40C66FF867C}">
                  <a14:compatExt spid="_x0000_s197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9760" name="Button 4400" hidden="1">
              <a:extLst>
                <a:ext uri="{63B3BB69-23CF-44E3-9099-C40C66FF867C}">
                  <a14:compatExt spid="_x0000_s197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9761" name="Button 4401" hidden="1">
              <a:extLst>
                <a:ext uri="{63B3BB69-23CF-44E3-9099-C40C66FF867C}">
                  <a14:compatExt spid="_x0000_s19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9762" name="Button 4402" hidden="1">
              <a:extLst>
                <a:ext uri="{63B3BB69-23CF-44E3-9099-C40C66FF867C}">
                  <a14:compatExt spid="_x0000_s197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9788" name="Button 4428" hidden="1">
              <a:extLst>
                <a:ext uri="{63B3BB69-23CF-44E3-9099-C40C66FF867C}">
                  <a14:compatExt spid="_x0000_s197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9789" name="Button 4429" hidden="1">
              <a:extLst>
                <a:ext uri="{63B3BB69-23CF-44E3-9099-C40C66FF867C}">
                  <a14:compatExt spid="_x0000_s19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9790" name="Button 4430" hidden="1">
              <a:extLst>
                <a:ext uri="{63B3BB69-23CF-44E3-9099-C40C66FF867C}">
                  <a14:compatExt spid="_x0000_s197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9791" name="Button 4431" hidden="1">
              <a:extLst>
                <a:ext uri="{63B3BB69-23CF-44E3-9099-C40C66FF867C}">
                  <a14:compatExt spid="_x0000_s19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817" name="Button 4457" hidden="1">
              <a:extLst>
                <a:ext uri="{63B3BB69-23CF-44E3-9099-C40C66FF867C}">
                  <a14:compatExt spid="_x0000_s198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818" name="Button 4458" hidden="1">
              <a:extLst>
                <a:ext uri="{63B3BB69-23CF-44E3-9099-C40C66FF867C}">
                  <a14:compatExt spid="_x0000_s19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9819" name="Button 4459" hidden="1">
              <a:extLst>
                <a:ext uri="{63B3BB69-23CF-44E3-9099-C40C66FF867C}">
                  <a14:compatExt spid="_x0000_s198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9820" name="Button 4460" hidden="1">
              <a:extLst>
                <a:ext uri="{63B3BB69-23CF-44E3-9099-C40C66FF867C}">
                  <a14:compatExt spid="_x0000_s19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9846" name="Button 4486" hidden="1">
              <a:extLst>
                <a:ext uri="{63B3BB69-23CF-44E3-9099-C40C66FF867C}">
                  <a14:compatExt spid="_x0000_s198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9847" name="Button 4487" hidden="1">
              <a:extLst>
                <a:ext uri="{63B3BB69-23CF-44E3-9099-C40C66FF867C}">
                  <a14:compatExt spid="_x0000_s19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9848" name="Button 4488" hidden="1">
              <a:extLst>
                <a:ext uri="{63B3BB69-23CF-44E3-9099-C40C66FF867C}">
                  <a14:compatExt spid="_x0000_s198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9849" name="Button 4489" hidden="1">
              <a:extLst>
                <a:ext uri="{63B3BB69-23CF-44E3-9099-C40C66FF867C}">
                  <a14:compatExt spid="_x0000_s19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9850" name="Button 4490" hidden="1">
              <a:extLst>
                <a:ext uri="{63B3BB69-23CF-44E3-9099-C40C66FF867C}">
                  <a14:compatExt spid="_x0000_s19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9851" name="Button 4491" hidden="1">
              <a:extLst>
                <a:ext uri="{63B3BB69-23CF-44E3-9099-C40C66FF867C}">
                  <a14:compatExt spid="_x0000_s19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9852" name="Button 4492" hidden="1">
              <a:extLst>
                <a:ext uri="{63B3BB69-23CF-44E3-9099-C40C66FF867C}">
                  <a14:compatExt spid="_x0000_s19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9853" name="Button 4493" hidden="1">
              <a:extLst>
                <a:ext uri="{63B3BB69-23CF-44E3-9099-C40C66FF867C}">
                  <a14:compatExt spid="_x0000_s19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9854" name="Button 4494" hidden="1">
              <a:extLst>
                <a:ext uri="{63B3BB69-23CF-44E3-9099-C40C66FF867C}">
                  <a14:compatExt spid="_x0000_s19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9855" name="Button 4495" hidden="1">
              <a:extLst>
                <a:ext uri="{63B3BB69-23CF-44E3-9099-C40C66FF867C}">
                  <a14:compatExt spid="_x0000_s19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9856" name="Button 4496" hidden="1">
              <a:extLst>
                <a:ext uri="{63B3BB69-23CF-44E3-9099-C40C66FF867C}">
                  <a14:compatExt spid="_x0000_s19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9857" name="Button 4497" hidden="1">
              <a:extLst>
                <a:ext uri="{63B3BB69-23CF-44E3-9099-C40C66FF867C}">
                  <a14:compatExt spid="_x0000_s19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9858" name="Button 4498" hidden="1">
              <a:extLst>
                <a:ext uri="{63B3BB69-23CF-44E3-9099-C40C66FF867C}">
                  <a14:compatExt spid="_x0000_s19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9859" name="Button 4499" hidden="1">
              <a:extLst>
                <a:ext uri="{63B3BB69-23CF-44E3-9099-C40C66FF867C}">
                  <a14:compatExt spid="_x0000_s19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9860" name="Button 4500" hidden="1">
              <a:extLst>
                <a:ext uri="{63B3BB69-23CF-44E3-9099-C40C66FF867C}">
                  <a14:compatExt spid="_x0000_s19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9861" name="Button 4501" hidden="1">
              <a:extLst>
                <a:ext uri="{63B3BB69-23CF-44E3-9099-C40C66FF867C}">
                  <a14:compatExt spid="_x0000_s19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9862" name="Button 4502" hidden="1">
              <a:extLst>
                <a:ext uri="{63B3BB69-23CF-44E3-9099-C40C66FF867C}">
                  <a14:compatExt spid="_x0000_s19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9863" name="Button 4503" hidden="1">
              <a:extLst>
                <a:ext uri="{63B3BB69-23CF-44E3-9099-C40C66FF867C}">
                  <a14:compatExt spid="_x0000_s19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9864" name="Button 4504" hidden="1">
              <a:extLst>
                <a:ext uri="{63B3BB69-23CF-44E3-9099-C40C66FF867C}">
                  <a14:compatExt spid="_x0000_s19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9865" name="Button 4505" hidden="1">
              <a:extLst>
                <a:ext uri="{63B3BB69-23CF-44E3-9099-C40C66FF867C}">
                  <a14:compatExt spid="_x0000_s19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9866" name="Button 4506" hidden="1">
              <a:extLst>
                <a:ext uri="{63B3BB69-23CF-44E3-9099-C40C66FF867C}">
                  <a14:compatExt spid="_x0000_s19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9867" name="Button 4507" hidden="1">
              <a:extLst>
                <a:ext uri="{63B3BB69-23CF-44E3-9099-C40C66FF867C}">
                  <a14:compatExt spid="_x0000_s19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9893" name="Button 4533" hidden="1">
              <a:extLst>
                <a:ext uri="{63B3BB69-23CF-44E3-9099-C40C66FF867C}">
                  <a14:compatExt spid="_x0000_s198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9894" name="Button 4534" hidden="1">
              <a:extLst>
                <a:ext uri="{63B3BB69-23CF-44E3-9099-C40C66FF867C}">
                  <a14:compatExt spid="_x0000_s19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9895" name="Button 4535" hidden="1">
              <a:extLst>
                <a:ext uri="{63B3BB69-23CF-44E3-9099-C40C66FF867C}">
                  <a14:compatExt spid="_x0000_s198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9896" name="Button 4536" hidden="1">
              <a:extLst>
                <a:ext uri="{63B3BB69-23CF-44E3-9099-C40C66FF867C}">
                  <a14:compatExt spid="_x0000_s19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9897" name="Button 4537" hidden="1">
              <a:extLst>
                <a:ext uri="{63B3BB69-23CF-44E3-9099-C40C66FF867C}">
                  <a14:compatExt spid="_x0000_s19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9898" name="Button 4538" hidden="1">
              <a:extLst>
                <a:ext uri="{63B3BB69-23CF-44E3-9099-C40C66FF867C}">
                  <a14:compatExt spid="_x0000_s19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9899" name="Button 4539" hidden="1">
              <a:extLst>
                <a:ext uri="{63B3BB69-23CF-44E3-9099-C40C66FF867C}">
                  <a14:compatExt spid="_x0000_s19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9900" name="Button 4540" hidden="1">
              <a:extLst>
                <a:ext uri="{63B3BB69-23CF-44E3-9099-C40C66FF867C}">
                  <a14:compatExt spid="_x0000_s19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9901" name="Button 4541" hidden="1">
              <a:extLst>
                <a:ext uri="{63B3BB69-23CF-44E3-9099-C40C66FF867C}">
                  <a14:compatExt spid="_x0000_s19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9902" name="Button 4542" hidden="1">
              <a:extLst>
                <a:ext uri="{63B3BB69-23CF-44E3-9099-C40C66FF867C}">
                  <a14:compatExt spid="_x0000_s19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903" name="Button 4543" hidden="1">
              <a:extLst>
                <a:ext uri="{63B3BB69-23CF-44E3-9099-C40C66FF867C}">
                  <a14:compatExt spid="_x0000_s19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9904" name="Button 4544" hidden="1">
              <a:extLst>
                <a:ext uri="{63B3BB69-23CF-44E3-9099-C40C66FF867C}">
                  <a14:compatExt spid="_x0000_s19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9905" name="Button 4545" hidden="1">
              <a:extLst>
                <a:ext uri="{63B3BB69-23CF-44E3-9099-C40C66FF867C}">
                  <a14:compatExt spid="_x0000_s19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9906" name="Button 4546" hidden="1">
              <a:extLst>
                <a:ext uri="{63B3BB69-23CF-44E3-9099-C40C66FF867C}">
                  <a14:compatExt spid="_x0000_s19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9907" name="Button 4547" hidden="1">
              <a:extLst>
                <a:ext uri="{63B3BB69-23CF-44E3-9099-C40C66FF867C}">
                  <a14:compatExt spid="_x0000_s19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19908" name="Button 4548" hidden="1">
              <a:extLst>
                <a:ext uri="{63B3BB69-23CF-44E3-9099-C40C66FF867C}">
                  <a14:compatExt spid="_x0000_s19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19909" name="Button 4549" hidden="1">
              <a:extLst>
                <a:ext uri="{63B3BB69-23CF-44E3-9099-C40C66FF867C}">
                  <a14:compatExt spid="_x0000_s19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9910" name="Button 4550" hidden="1">
              <a:extLst>
                <a:ext uri="{63B3BB69-23CF-44E3-9099-C40C66FF867C}">
                  <a14:compatExt spid="_x0000_s19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9911" name="Button 4551" hidden="1">
              <a:extLst>
                <a:ext uri="{63B3BB69-23CF-44E3-9099-C40C66FF867C}">
                  <a14:compatExt spid="_x0000_s19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19912" name="Button 4552" hidden="1">
              <a:extLst>
                <a:ext uri="{63B3BB69-23CF-44E3-9099-C40C66FF867C}">
                  <a14:compatExt spid="_x0000_s19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9913" name="Button 4553" hidden="1">
              <a:extLst>
                <a:ext uri="{63B3BB69-23CF-44E3-9099-C40C66FF867C}">
                  <a14:compatExt spid="_x0000_s19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9914" name="Button 4554" hidden="1">
              <a:extLst>
                <a:ext uri="{63B3BB69-23CF-44E3-9099-C40C66FF867C}">
                  <a14:compatExt spid="_x0000_s19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9940" name="Button 4580" hidden="1">
              <a:extLst>
                <a:ext uri="{63B3BB69-23CF-44E3-9099-C40C66FF867C}">
                  <a14:compatExt spid="_x0000_s199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9941" name="Button 4581" hidden="1">
              <a:extLst>
                <a:ext uri="{63B3BB69-23CF-44E3-9099-C40C66FF867C}">
                  <a14:compatExt spid="_x0000_s19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9942" name="Button 4582" hidden="1">
              <a:extLst>
                <a:ext uri="{63B3BB69-23CF-44E3-9099-C40C66FF867C}">
                  <a14:compatExt spid="_x0000_s199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9943" name="Button 4583" hidden="1">
              <a:extLst>
                <a:ext uri="{63B3BB69-23CF-44E3-9099-C40C66FF867C}">
                  <a14:compatExt spid="_x0000_s19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9944" name="Button 4584" hidden="1">
              <a:extLst>
                <a:ext uri="{63B3BB69-23CF-44E3-9099-C40C66FF867C}">
                  <a14:compatExt spid="_x0000_s19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9945" name="Button 4585" hidden="1">
              <a:extLst>
                <a:ext uri="{63B3BB69-23CF-44E3-9099-C40C66FF867C}">
                  <a14:compatExt spid="_x0000_s19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9971" name="Button 4611" hidden="1">
              <a:extLst>
                <a:ext uri="{63B3BB69-23CF-44E3-9099-C40C66FF867C}">
                  <a14:compatExt spid="_x0000_s199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9972" name="Button 4612" hidden="1">
              <a:extLst>
                <a:ext uri="{63B3BB69-23CF-44E3-9099-C40C66FF867C}">
                  <a14:compatExt spid="_x0000_s19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9973" name="Button 4613" hidden="1">
              <a:extLst>
                <a:ext uri="{63B3BB69-23CF-44E3-9099-C40C66FF867C}">
                  <a14:compatExt spid="_x0000_s199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9974" name="Button 4614" hidden="1">
              <a:extLst>
                <a:ext uri="{63B3BB69-23CF-44E3-9099-C40C66FF867C}">
                  <a14:compatExt spid="_x0000_s19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19975" name="Button 4615" hidden="1">
              <a:extLst>
                <a:ext uri="{63B3BB69-23CF-44E3-9099-C40C66FF867C}">
                  <a14:compatExt spid="_x0000_s19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19976" name="Button 4616" hidden="1">
              <a:extLst>
                <a:ext uri="{63B3BB69-23CF-44E3-9099-C40C66FF867C}">
                  <a14:compatExt spid="_x0000_s19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0002" name="Button 4642" hidden="1">
              <a:extLst>
                <a:ext uri="{63B3BB69-23CF-44E3-9099-C40C66FF867C}">
                  <a14:compatExt spid="_x0000_s200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0003" name="Button 4643" hidden="1">
              <a:extLst>
                <a:ext uri="{63B3BB69-23CF-44E3-9099-C40C66FF867C}">
                  <a14:compatExt spid="_x0000_s20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0004" name="Button 4644" hidden="1">
              <a:extLst>
                <a:ext uri="{63B3BB69-23CF-44E3-9099-C40C66FF867C}">
                  <a14:compatExt spid="_x0000_s200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0005" name="Button 4645" hidden="1">
              <a:extLst>
                <a:ext uri="{63B3BB69-23CF-44E3-9099-C40C66FF867C}">
                  <a14:compatExt spid="_x0000_s20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0006" name="Button 4646" hidden="1">
              <a:extLst>
                <a:ext uri="{63B3BB69-23CF-44E3-9099-C40C66FF867C}">
                  <a14:compatExt spid="_x0000_s20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0007" name="Button 4647" hidden="1">
              <a:extLst>
                <a:ext uri="{63B3BB69-23CF-44E3-9099-C40C66FF867C}">
                  <a14:compatExt spid="_x0000_s20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0008" name="Button 4648" hidden="1">
              <a:extLst>
                <a:ext uri="{63B3BB69-23CF-44E3-9099-C40C66FF867C}">
                  <a14:compatExt spid="_x0000_s20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0009" name="Button 4649" hidden="1">
              <a:extLst>
                <a:ext uri="{63B3BB69-23CF-44E3-9099-C40C66FF867C}">
                  <a14:compatExt spid="_x0000_s20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0010" name="Button 4650" hidden="1">
              <a:extLst>
                <a:ext uri="{63B3BB69-23CF-44E3-9099-C40C66FF867C}">
                  <a14:compatExt spid="_x0000_s20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0036" name="Button 4676" hidden="1">
              <a:extLst>
                <a:ext uri="{63B3BB69-23CF-44E3-9099-C40C66FF867C}">
                  <a14:compatExt spid="_x0000_s200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0037" name="Button 4677" hidden="1">
              <a:extLst>
                <a:ext uri="{63B3BB69-23CF-44E3-9099-C40C66FF867C}">
                  <a14:compatExt spid="_x0000_s20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0038" name="Button 4678" hidden="1">
              <a:extLst>
                <a:ext uri="{63B3BB69-23CF-44E3-9099-C40C66FF867C}">
                  <a14:compatExt spid="_x0000_s200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0039" name="Button 4679" hidden="1">
              <a:extLst>
                <a:ext uri="{63B3BB69-23CF-44E3-9099-C40C66FF867C}">
                  <a14:compatExt spid="_x0000_s20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0040" name="Button 4680" hidden="1">
              <a:extLst>
                <a:ext uri="{63B3BB69-23CF-44E3-9099-C40C66FF867C}">
                  <a14:compatExt spid="_x0000_s20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0041" name="Button 4681" hidden="1">
              <a:extLst>
                <a:ext uri="{63B3BB69-23CF-44E3-9099-C40C66FF867C}">
                  <a14:compatExt spid="_x0000_s20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0042" name="Button 4682" hidden="1">
              <a:extLst>
                <a:ext uri="{63B3BB69-23CF-44E3-9099-C40C66FF867C}">
                  <a14:compatExt spid="_x0000_s20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0043" name="Button 4683" hidden="1">
              <a:extLst>
                <a:ext uri="{63B3BB69-23CF-44E3-9099-C40C66FF867C}">
                  <a14:compatExt spid="_x0000_s20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0044" name="Button 4684" hidden="1">
              <a:extLst>
                <a:ext uri="{63B3BB69-23CF-44E3-9099-C40C66FF867C}">
                  <a14:compatExt spid="_x0000_s20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0070" name="Button 4710" hidden="1">
              <a:extLst>
                <a:ext uri="{63B3BB69-23CF-44E3-9099-C40C66FF867C}">
                  <a14:compatExt spid="_x0000_s200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0071" name="Button 4711" hidden="1">
              <a:extLst>
                <a:ext uri="{63B3BB69-23CF-44E3-9099-C40C66FF867C}">
                  <a14:compatExt spid="_x0000_s20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0072" name="Button 4712" hidden="1">
              <a:extLst>
                <a:ext uri="{63B3BB69-23CF-44E3-9099-C40C66FF867C}">
                  <a14:compatExt spid="_x0000_s200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0098" name="Button 4738" hidden="1">
              <a:extLst>
                <a:ext uri="{63B3BB69-23CF-44E3-9099-C40C66FF867C}">
                  <a14:compatExt spid="_x0000_s200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0099" name="Button 4739" hidden="1">
              <a:extLst>
                <a:ext uri="{63B3BB69-23CF-44E3-9099-C40C66FF867C}">
                  <a14:compatExt spid="_x0000_s20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0100" name="Button 4740" hidden="1">
              <a:extLst>
                <a:ext uri="{63B3BB69-23CF-44E3-9099-C40C66FF867C}">
                  <a14:compatExt spid="_x0000_s2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0126" name="Button 4766" hidden="1">
              <a:extLst>
                <a:ext uri="{63B3BB69-23CF-44E3-9099-C40C66FF867C}">
                  <a14:compatExt spid="_x0000_s201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0127" name="Button 4767" hidden="1">
              <a:extLst>
                <a:ext uri="{63B3BB69-23CF-44E3-9099-C40C66FF867C}">
                  <a14:compatExt spid="_x0000_s20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0128" name="Button 4768" hidden="1">
              <a:extLst>
                <a:ext uri="{63B3BB69-23CF-44E3-9099-C40C66FF867C}">
                  <a14:compatExt spid="_x0000_s201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0129" name="Button 4769" hidden="1">
              <a:extLst>
                <a:ext uri="{63B3BB69-23CF-44E3-9099-C40C66FF867C}">
                  <a14:compatExt spid="_x0000_s20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0130" name="Button 4770" hidden="1">
              <a:extLst>
                <a:ext uri="{63B3BB69-23CF-44E3-9099-C40C66FF867C}">
                  <a14:compatExt spid="_x0000_s20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0131" name="Button 4771" hidden="1">
              <a:extLst>
                <a:ext uri="{63B3BB69-23CF-44E3-9099-C40C66FF867C}">
                  <a14:compatExt spid="_x0000_s20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0132" name="Button 4772" hidden="1">
              <a:extLst>
                <a:ext uri="{63B3BB69-23CF-44E3-9099-C40C66FF867C}">
                  <a14:compatExt spid="_x0000_s20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0133" name="Button 4773" hidden="1">
              <a:extLst>
                <a:ext uri="{63B3BB69-23CF-44E3-9099-C40C66FF867C}">
                  <a14:compatExt spid="_x0000_s20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0134" name="Button 4774" hidden="1">
              <a:extLst>
                <a:ext uri="{63B3BB69-23CF-44E3-9099-C40C66FF867C}">
                  <a14:compatExt spid="_x0000_s20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0135" name="Button 4775" hidden="1">
              <a:extLst>
                <a:ext uri="{63B3BB69-23CF-44E3-9099-C40C66FF867C}">
                  <a14:compatExt spid="_x0000_s20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0136" name="Button 4776" hidden="1">
              <a:extLst>
                <a:ext uri="{63B3BB69-23CF-44E3-9099-C40C66FF867C}">
                  <a14:compatExt spid="_x0000_s20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0137" name="Button 4777" hidden="1">
              <a:extLst>
                <a:ext uri="{63B3BB69-23CF-44E3-9099-C40C66FF867C}">
                  <a14:compatExt spid="_x0000_s20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0138" name="Button 4778" hidden="1">
              <a:extLst>
                <a:ext uri="{63B3BB69-23CF-44E3-9099-C40C66FF867C}">
                  <a14:compatExt spid="_x0000_s20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0139" name="Button 4779" hidden="1">
              <a:extLst>
                <a:ext uri="{63B3BB69-23CF-44E3-9099-C40C66FF867C}">
                  <a14:compatExt spid="_x0000_s20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0140" name="Button 4780" hidden="1">
              <a:extLst>
                <a:ext uri="{63B3BB69-23CF-44E3-9099-C40C66FF867C}">
                  <a14:compatExt spid="_x0000_s20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0141" name="Button 4781" hidden="1">
              <a:extLst>
                <a:ext uri="{63B3BB69-23CF-44E3-9099-C40C66FF867C}">
                  <a14:compatExt spid="_x0000_s20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0142" name="Button 4782" hidden="1">
              <a:extLst>
                <a:ext uri="{63B3BB69-23CF-44E3-9099-C40C66FF867C}">
                  <a14:compatExt spid="_x0000_s20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0143" name="Button 4783" hidden="1">
              <a:extLst>
                <a:ext uri="{63B3BB69-23CF-44E3-9099-C40C66FF867C}">
                  <a14:compatExt spid="_x0000_s20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0144" name="Button 4784" hidden="1">
              <a:extLst>
                <a:ext uri="{63B3BB69-23CF-44E3-9099-C40C66FF867C}">
                  <a14:compatExt spid="_x0000_s20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0145" name="Button 4785" hidden="1">
              <a:extLst>
                <a:ext uri="{63B3BB69-23CF-44E3-9099-C40C66FF867C}">
                  <a14:compatExt spid="_x0000_s20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0146" name="Button 4786" hidden="1">
              <a:extLst>
                <a:ext uri="{63B3BB69-23CF-44E3-9099-C40C66FF867C}">
                  <a14:compatExt spid="_x0000_s20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0147" name="Button 4787" hidden="1">
              <a:extLst>
                <a:ext uri="{63B3BB69-23CF-44E3-9099-C40C66FF867C}">
                  <a14:compatExt spid="_x0000_s20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0148" name="Button 4788" hidden="1">
              <a:extLst>
                <a:ext uri="{63B3BB69-23CF-44E3-9099-C40C66FF867C}">
                  <a14:compatExt spid="_x0000_s20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0149" name="Button 4789" hidden="1">
              <a:extLst>
                <a:ext uri="{63B3BB69-23CF-44E3-9099-C40C66FF867C}">
                  <a14:compatExt spid="_x0000_s20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0150" name="Button 4790" hidden="1">
              <a:extLst>
                <a:ext uri="{63B3BB69-23CF-44E3-9099-C40C66FF867C}">
                  <a14:compatExt spid="_x0000_s20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0151" name="Button 4791" hidden="1">
              <a:extLst>
                <a:ext uri="{63B3BB69-23CF-44E3-9099-C40C66FF867C}">
                  <a14:compatExt spid="_x0000_s20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0152" name="Button 4792" hidden="1">
              <a:extLst>
                <a:ext uri="{63B3BB69-23CF-44E3-9099-C40C66FF867C}">
                  <a14:compatExt spid="_x0000_s20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0153" name="Button 4793" hidden="1">
              <a:extLst>
                <a:ext uri="{63B3BB69-23CF-44E3-9099-C40C66FF867C}">
                  <a14:compatExt spid="_x0000_s20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0154" name="Button 4794" hidden="1">
              <a:extLst>
                <a:ext uri="{63B3BB69-23CF-44E3-9099-C40C66FF867C}">
                  <a14:compatExt spid="_x0000_s20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0155" name="Button 4795" hidden="1">
              <a:extLst>
                <a:ext uri="{63B3BB69-23CF-44E3-9099-C40C66FF867C}">
                  <a14:compatExt spid="_x0000_s20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0156" name="Button 4796" hidden="1">
              <a:extLst>
                <a:ext uri="{63B3BB69-23CF-44E3-9099-C40C66FF867C}">
                  <a14:compatExt spid="_x0000_s20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0157" name="Button 4797" hidden="1">
              <a:extLst>
                <a:ext uri="{63B3BB69-23CF-44E3-9099-C40C66FF867C}">
                  <a14:compatExt spid="_x0000_s20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0158" name="Button 4798" hidden="1">
              <a:extLst>
                <a:ext uri="{63B3BB69-23CF-44E3-9099-C40C66FF867C}">
                  <a14:compatExt spid="_x0000_s20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0159" name="Button 4799" hidden="1">
              <a:extLst>
                <a:ext uri="{63B3BB69-23CF-44E3-9099-C40C66FF867C}">
                  <a14:compatExt spid="_x0000_s20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0160" name="Button 4800" hidden="1">
              <a:extLst>
                <a:ext uri="{63B3BB69-23CF-44E3-9099-C40C66FF867C}">
                  <a14:compatExt spid="_x0000_s20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0161" name="Button 4801" hidden="1">
              <a:extLst>
                <a:ext uri="{63B3BB69-23CF-44E3-9099-C40C66FF867C}">
                  <a14:compatExt spid="_x0000_s20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0162" name="Button 4802" hidden="1">
              <a:extLst>
                <a:ext uri="{63B3BB69-23CF-44E3-9099-C40C66FF867C}">
                  <a14:compatExt spid="_x0000_s20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0163" name="Button 4803" hidden="1">
              <a:extLst>
                <a:ext uri="{63B3BB69-23CF-44E3-9099-C40C66FF867C}">
                  <a14:compatExt spid="_x0000_s20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0164" name="Button 4804" hidden="1">
              <a:extLst>
                <a:ext uri="{63B3BB69-23CF-44E3-9099-C40C66FF867C}">
                  <a14:compatExt spid="_x0000_s20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0165" name="Button 4805" hidden="1">
              <a:extLst>
                <a:ext uri="{63B3BB69-23CF-44E3-9099-C40C66FF867C}">
                  <a14:compatExt spid="_x0000_s20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0166" name="Button 4806" hidden="1">
              <a:extLst>
                <a:ext uri="{63B3BB69-23CF-44E3-9099-C40C66FF867C}">
                  <a14:compatExt spid="_x0000_s20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0167" name="Button 4807" hidden="1">
              <a:extLst>
                <a:ext uri="{63B3BB69-23CF-44E3-9099-C40C66FF867C}">
                  <a14:compatExt spid="_x0000_s20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0168" name="Button 4808" hidden="1">
              <a:extLst>
                <a:ext uri="{63B3BB69-23CF-44E3-9099-C40C66FF867C}">
                  <a14:compatExt spid="_x0000_s20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0169" name="Button 4809" hidden="1">
              <a:extLst>
                <a:ext uri="{63B3BB69-23CF-44E3-9099-C40C66FF867C}">
                  <a14:compatExt spid="_x0000_s20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0170" name="Button 4810" hidden="1">
              <a:extLst>
                <a:ext uri="{63B3BB69-23CF-44E3-9099-C40C66FF867C}">
                  <a14:compatExt spid="_x0000_s20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0171" name="Button 4811" hidden="1">
              <a:extLst>
                <a:ext uri="{63B3BB69-23CF-44E3-9099-C40C66FF867C}">
                  <a14:compatExt spid="_x0000_s20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0172" name="Button 4812" hidden="1">
              <a:extLst>
                <a:ext uri="{63B3BB69-23CF-44E3-9099-C40C66FF867C}">
                  <a14:compatExt spid="_x0000_s20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0173" name="Button 4813" hidden="1">
              <a:extLst>
                <a:ext uri="{63B3BB69-23CF-44E3-9099-C40C66FF867C}">
                  <a14:compatExt spid="_x0000_s20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0174" name="Button 4814" hidden="1">
              <a:extLst>
                <a:ext uri="{63B3BB69-23CF-44E3-9099-C40C66FF867C}">
                  <a14:compatExt spid="_x0000_s20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0212" name="Button 4852" hidden="1">
              <a:extLst>
                <a:ext uri="{63B3BB69-23CF-44E3-9099-C40C66FF867C}">
                  <a14:compatExt spid="_x0000_s202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0213" name="Button 4853" hidden="1">
              <a:extLst>
                <a:ext uri="{63B3BB69-23CF-44E3-9099-C40C66FF867C}">
                  <a14:compatExt spid="_x0000_s20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0214" name="Button 4854" hidden="1">
              <a:extLst>
                <a:ext uri="{63B3BB69-23CF-44E3-9099-C40C66FF867C}">
                  <a14:compatExt spid="_x0000_s202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0239" name="Button 4879" hidden="1">
              <a:extLst>
                <a:ext uri="{63B3BB69-23CF-44E3-9099-C40C66FF867C}">
                  <a14:compatExt spid="_x0000_s202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0240" name="Button 4880" hidden="1">
              <a:extLst>
                <a:ext uri="{63B3BB69-23CF-44E3-9099-C40C66FF867C}">
                  <a14:compatExt spid="_x0000_s20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0241" name="Button 4881" hidden="1">
              <a:extLst>
                <a:ext uri="{63B3BB69-23CF-44E3-9099-C40C66FF867C}">
                  <a14:compatExt spid="_x0000_s202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0267" name="Button 4907" hidden="1">
              <a:extLst>
                <a:ext uri="{63B3BB69-23CF-44E3-9099-C40C66FF867C}">
                  <a14:compatExt spid="_x0000_s202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0268" name="Button 4908" hidden="1">
              <a:extLst>
                <a:ext uri="{63B3BB69-23CF-44E3-9099-C40C66FF867C}">
                  <a14:compatExt spid="_x0000_s20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0269" name="Button 4909" hidden="1">
              <a:extLst>
                <a:ext uri="{63B3BB69-23CF-44E3-9099-C40C66FF867C}">
                  <a14:compatExt spid="_x0000_s202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0295" name="Button 4935" hidden="1">
              <a:extLst>
                <a:ext uri="{63B3BB69-23CF-44E3-9099-C40C66FF867C}">
                  <a14:compatExt spid="_x0000_s202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0296" name="Button 4936" hidden="1">
              <a:extLst>
                <a:ext uri="{63B3BB69-23CF-44E3-9099-C40C66FF867C}">
                  <a14:compatExt spid="_x0000_s20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0297" name="Button 4937" hidden="1">
              <a:extLst>
                <a:ext uri="{63B3BB69-23CF-44E3-9099-C40C66FF867C}">
                  <a14:compatExt spid="_x0000_s202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0323" name="Button 4963" hidden="1">
              <a:extLst>
                <a:ext uri="{63B3BB69-23CF-44E3-9099-C40C66FF867C}">
                  <a14:compatExt spid="_x0000_s203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0324" name="Button 4964" hidden="1">
              <a:extLst>
                <a:ext uri="{63B3BB69-23CF-44E3-9099-C40C66FF867C}">
                  <a14:compatExt spid="_x0000_s20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0325" name="Button 4965" hidden="1">
              <a:extLst>
                <a:ext uri="{63B3BB69-23CF-44E3-9099-C40C66FF867C}">
                  <a14:compatExt spid="_x0000_s203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0326" name="Button 4966" hidden="1">
              <a:extLst>
                <a:ext uri="{63B3BB69-23CF-44E3-9099-C40C66FF867C}">
                  <a14:compatExt spid="_x0000_s20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0327" name="Button 4967" hidden="1">
              <a:extLst>
                <a:ext uri="{63B3BB69-23CF-44E3-9099-C40C66FF867C}">
                  <a14:compatExt spid="_x0000_s20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0353" name="Button 4993" hidden="1">
              <a:extLst>
                <a:ext uri="{63B3BB69-23CF-44E3-9099-C40C66FF867C}">
                  <a14:compatExt spid="_x0000_s203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0354" name="Button 4994" hidden="1">
              <a:extLst>
                <a:ext uri="{63B3BB69-23CF-44E3-9099-C40C66FF867C}">
                  <a14:compatExt spid="_x0000_s20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0355" name="Button 4995" hidden="1">
              <a:extLst>
                <a:ext uri="{63B3BB69-23CF-44E3-9099-C40C66FF867C}">
                  <a14:compatExt spid="_x0000_s203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0356" name="Button 4996" hidden="1">
              <a:extLst>
                <a:ext uri="{63B3BB69-23CF-44E3-9099-C40C66FF867C}">
                  <a14:compatExt spid="_x0000_s20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0357" name="Button 4997" hidden="1">
              <a:extLst>
                <a:ext uri="{63B3BB69-23CF-44E3-9099-C40C66FF867C}">
                  <a14:compatExt spid="_x0000_s20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0383" name="Button 5023" hidden="1">
              <a:extLst>
                <a:ext uri="{63B3BB69-23CF-44E3-9099-C40C66FF867C}">
                  <a14:compatExt spid="_x0000_s203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0384" name="Button 5024" hidden="1">
              <a:extLst>
                <a:ext uri="{63B3BB69-23CF-44E3-9099-C40C66FF867C}">
                  <a14:compatExt spid="_x0000_s20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0385" name="Button 5025" hidden="1">
              <a:extLst>
                <a:ext uri="{63B3BB69-23CF-44E3-9099-C40C66FF867C}">
                  <a14:compatExt spid="_x0000_s203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0386" name="Button 5026" hidden="1">
              <a:extLst>
                <a:ext uri="{63B3BB69-23CF-44E3-9099-C40C66FF867C}">
                  <a14:compatExt spid="_x0000_s20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0387" name="Button 5027" hidden="1">
              <a:extLst>
                <a:ext uri="{63B3BB69-23CF-44E3-9099-C40C66FF867C}">
                  <a14:compatExt spid="_x0000_s20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0413" name="Button 5053" hidden="1">
              <a:extLst>
                <a:ext uri="{63B3BB69-23CF-44E3-9099-C40C66FF867C}">
                  <a14:compatExt spid="_x0000_s204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0414" name="Button 5054" hidden="1">
              <a:extLst>
                <a:ext uri="{63B3BB69-23CF-44E3-9099-C40C66FF867C}">
                  <a14:compatExt spid="_x0000_s20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0415" name="Button 5055" hidden="1">
              <a:extLst>
                <a:ext uri="{63B3BB69-23CF-44E3-9099-C40C66FF867C}">
                  <a14:compatExt spid="_x0000_s204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0416" name="Button 5056" hidden="1">
              <a:extLst>
                <a:ext uri="{63B3BB69-23CF-44E3-9099-C40C66FF867C}">
                  <a14:compatExt spid="_x0000_s20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0417" name="Button 5057" hidden="1">
              <a:extLst>
                <a:ext uri="{63B3BB69-23CF-44E3-9099-C40C66FF867C}">
                  <a14:compatExt spid="_x0000_s20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0443" name="Button 5083" hidden="1">
              <a:extLst>
                <a:ext uri="{63B3BB69-23CF-44E3-9099-C40C66FF867C}">
                  <a14:compatExt spid="_x0000_s204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0444" name="Button 5084" hidden="1">
              <a:extLst>
                <a:ext uri="{63B3BB69-23CF-44E3-9099-C40C66FF867C}">
                  <a14:compatExt spid="_x0000_s20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0445" name="Button 5085" hidden="1">
              <a:extLst>
                <a:ext uri="{63B3BB69-23CF-44E3-9099-C40C66FF867C}">
                  <a14:compatExt spid="_x0000_s204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0470" name="Button 5110" hidden="1">
              <a:extLst>
                <a:ext uri="{63B3BB69-23CF-44E3-9099-C40C66FF867C}">
                  <a14:compatExt spid="_x0000_s204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0471" name="Button 5111" hidden="1">
              <a:extLst>
                <a:ext uri="{63B3BB69-23CF-44E3-9099-C40C66FF867C}">
                  <a14:compatExt spid="_x0000_s20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0472" name="Button 5112" hidden="1">
              <a:extLst>
                <a:ext uri="{63B3BB69-23CF-44E3-9099-C40C66FF867C}">
                  <a14:compatExt spid="_x0000_s204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0498" name="Button 5138" hidden="1">
              <a:extLst>
                <a:ext uri="{63B3BB69-23CF-44E3-9099-C40C66FF867C}">
                  <a14:compatExt spid="_x0000_s204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0499" name="Button 5139" hidden="1">
              <a:extLst>
                <a:ext uri="{63B3BB69-23CF-44E3-9099-C40C66FF867C}">
                  <a14:compatExt spid="_x0000_s20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0500" name="Button 5140" hidden="1">
              <a:extLst>
                <a:ext uri="{63B3BB69-23CF-44E3-9099-C40C66FF867C}">
                  <a14:compatExt spid="_x0000_s2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0525" name="Button 5165" hidden="1">
              <a:extLst>
                <a:ext uri="{63B3BB69-23CF-44E3-9099-C40C66FF867C}">
                  <a14:compatExt spid="_x0000_s205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0526" name="Button 5166" hidden="1">
              <a:extLst>
                <a:ext uri="{63B3BB69-23CF-44E3-9099-C40C66FF867C}">
                  <a14:compatExt spid="_x0000_s20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0527" name="Button 5167" hidden="1">
              <a:extLst>
                <a:ext uri="{63B3BB69-23CF-44E3-9099-C40C66FF867C}">
                  <a14:compatExt spid="_x0000_s205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0553" name="Button 5193" hidden="1">
              <a:extLst>
                <a:ext uri="{63B3BB69-23CF-44E3-9099-C40C66FF867C}">
                  <a14:compatExt spid="_x0000_s205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0554" name="Button 5194" hidden="1">
              <a:extLst>
                <a:ext uri="{63B3BB69-23CF-44E3-9099-C40C66FF867C}">
                  <a14:compatExt spid="_x0000_s20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0555" name="Button 5195" hidden="1">
              <a:extLst>
                <a:ext uri="{63B3BB69-23CF-44E3-9099-C40C66FF867C}">
                  <a14:compatExt spid="_x0000_s205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0556" name="Button 5196" hidden="1">
              <a:extLst>
                <a:ext uri="{63B3BB69-23CF-44E3-9099-C40C66FF867C}">
                  <a14:compatExt spid="_x0000_s20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0557" name="Button 5197" hidden="1">
              <a:extLst>
                <a:ext uri="{63B3BB69-23CF-44E3-9099-C40C66FF867C}">
                  <a14:compatExt spid="_x0000_s20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0583" name="Button 5223" hidden="1">
              <a:extLst>
                <a:ext uri="{63B3BB69-23CF-44E3-9099-C40C66FF867C}">
                  <a14:compatExt spid="_x0000_s205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0584" name="Button 5224" hidden="1">
              <a:extLst>
                <a:ext uri="{63B3BB69-23CF-44E3-9099-C40C66FF867C}">
                  <a14:compatExt spid="_x0000_s20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0585" name="Button 5225" hidden="1">
              <a:extLst>
                <a:ext uri="{63B3BB69-23CF-44E3-9099-C40C66FF867C}">
                  <a14:compatExt spid="_x0000_s205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0586" name="Button 5226" hidden="1">
              <a:extLst>
                <a:ext uri="{63B3BB69-23CF-44E3-9099-C40C66FF867C}">
                  <a14:compatExt spid="_x0000_s20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0587" name="Button 5227" hidden="1">
              <a:extLst>
                <a:ext uri="{63B3BB69-23CF-44E3-9099-C40C66FF867C}">
                  <a14:compatExt spid="_x0000_s20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0588" name="Button 5228" hidden="1">
              <a:extLst>
                <a:ext uri="{63B3BB69-23CF-44E3-9099-C40C66FF867C}">
                  <a14:compatExt spid="_x0000_s20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0589" name="Button 5229" hidden="1">
              <a:extLst>
                <a:ext uri="{63B3BB69-23CF-44E3-9099-C40C66FF867C}">
                  <a14:compatExt spid="_x0000_s20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0590" name="Button 5230" hidden="1">
              <a:extLst>
                <a:ext uri="{63B3BB69-23CF-44E3-9099-C40C66FF867C}">
                  <a14:compatExt spid="_x0000_s20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0591" name="Button 5231" hidden="1">
              <a:extLst>
                <a:ext uri="{63B3BB69-23CF-44E3-9099-C40C66FF867C}">
                  <a14:compatExt spid="_x0000_s20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0617" name="Button 5257" hidden="1">
              <a:extLst>
                <a:ext uri="{63B3BB69-23CF-44E3-9099-C40C66FF867C}">
                  <a14:compatExt spid="_x0000_s206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0618" name="Button 5258" hidden="1">
              <a:extLst>
                <a:ext uri="{63B3BB69-23CF-44E3-9099-C40C66FF867C}">
                  <a14:compatExt spid="_x0000_s20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0619" name="Button 5259" hidden="1">
              <a:extLst>
                <a:ext uri="{63B3BB69-23CF-44E3-9099-C40C66FF867C}">
                  <a14:compatExt spid="_x0000_s206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0620" name="Button 5260" hidden="1">
              <a:extLst>
                <a:ext uri="{63B3BB69-23CF-44E3-9099-C40C66FF867C}">
                  <a14:compatExt spid="_x0000_s20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0621" name="Button 5261" hidden="1">
              <a:extLst>
                <a:ext uri="{63B3BB69-23CF-44E3-9099-C40C66FF867C}">
                  <a14:compatExt spid="_x0000_s20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0622" name="Button 5262" hidden="1">
              <a:extLst>
                <a:ext uri="{63B3BB69-23CF-44E3-9099-C40C66FF867C}">
                  <a14:compatExt spid="_x0000_s20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0623" name="Button 5263" hidden="1">
              <a:extLst>
                <a:ext uri="{63B3BB69-23CF-44E3-9099-C40C66FF867C}">
                  <a14:compatExt spid="_x0000_s20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0624" name="Button 5264" hidden="1">
              <a:extLst>
                <a:ext uri="{63B3BB69-23CF-44E3-9099-C40C66FF867C}">
                  <a14:compatExt spid="_x0000_s20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0625" name="Button 5265" hidden="1">
              <a:extLst>
                <a:ext uri="{63B3BB69-23CF-44E3-9099-C40C66FF867C}">
                  <a14:compatExt spid="_x0000_s20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0652" name="Button 5292" hidden="1">
              <a:extLst>
                <a:ext uri="{63B3BB69-23CF-44E3-9099-C40C66FF867C}">
                  <a14:compatExt spid="_x0000_s206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0653" name="Button 5293" hidden="1">
              <a:extLst>
                <a:ext uri="{63B3BB69-23CF-44E3-9099-C40C66FF867C}">
                  <a14:compatExt spid="_x0000_s20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0654" name="Button 5294" hidden="1">
              <a:extLst>
                <a:ext uri="{63B3BB69-23CF-44E3-9099-C40C66FF867C}">
                  <a14:compatExt spid="_x0000_s206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0655" name="Button 5295" hidden="1">
              <a:extLst>
                <a:ext uri="{63B3BB69-23CF-44E3-9099-C40C66FF867C}">
                  <a14:compatExt spid="_x0000_s20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0656" name="Button 5296" hidden="1">
              <a:extLst>
                <a:ext uri="{63B3BB69-23CF-44E3-9099-C40C66FF867C}">
                  <a14:compatExt spid="_x0000_s20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0657" name="Button 5297" hidden="1">
              <a:extLst>
                <a:ext uri="{63B3BB69-23CF-44E3-9099-C40C66FF867C}">
                  <a14:compatExt spid="_x0000_s20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0683" name="Button 5323" hidden="1">
              <a:extLst>
                <a:ext uri="{63B3BB69-23CF-44E3-9099-C40C66FF867C}">
                  <a14:compatExt spid="_x0000_s206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0684" name="Button 5324" hidden="1">
              <a:extLst>
                <a:ext uri="{63B3BB69-23CF-44E3-9099-C40C66FF867C}">
                  <a14:compatExt spid="_x0000_s20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0685" name="Button 5325" hidden="1">
              <a:extLst>
                <a:ext uri="{63B3BB69-23CF-44E3-9099-C40C66FF867C}">
                  <a14:compatExt spid="_x0000_s206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0686" name="Button 5326" hidden="1">
              <a:extLst>
                <a:ext uri="{63B3BB69-23CF-44E3-9099-C40C66FF867C}">
                  <a14:compatExt spid="_x0000_s20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0687" name="Button 5327" hidden="1">
              <a:extLst>
                <a:ext uri="{63B3BB69-23CF-44E3-9099-C40C66FF867C}">
                  <a14:compatExt spid="_x0000_s20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0688" name="Button 5328" hidden="1">
              <a:extLst>
                <a:ext uri="{63B3BB69-23CF-44E3-9099-C40C66FF867C}">
                  <a14:compatExt spid="_x0000_s20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0714" name="Button 5354" hidden="1">
              <a:extLst>
                <a:ext uri="{63B3BB69-23CF-44E3-9099-C40C66FF867C}">
                  <a14:compatExt spid="_x0000_s207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0715" name="Button 5355" hidden="1">
              <a:extLst>
                <a:ext uri="{63B3BB69-23CF-44E3-9099-C40C66FF867C}">
                  <a14:compatExt spid="_x0000_s20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0716" name="Button 5356" hidden="1">
              <a:extLst>
                <a:ext uri="{63B3BB69-23CF-44E3-9099-C40C66FF867C}">
                  <a14:compatExt spid="_x0000_s207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0717" name="Button 5357" hidden="1">
              <a:extLst>
                <a:ext uri="{63B3BB69-23CF-44E3-9099-C40C66FF867C}">
                  <a14:compatExt spid="_x0000_s20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0718" name="Button 5358" hidden="1">
              <a:extLst>
                <a:ext uri="{63B3BB69-23CF-44E3-9099-C40C66FF867C}">
                  <a14:compatExt spid="_x0000_s20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0744" name="Button 5384" hidden="1">
              <a:extLst>
                <a:ext uri="{63B3BB69-23CF-44E3-9099-C40C66FF867C}">
                  <a14:compatExt spid="_x0000_s207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0745" name="Button 5385" hidden="1">
              <a:extLst>
                <a:ext uri="{63B3BB69-23CF-44E3-9099-C40C66FF867C}">
                  <a14:compatExt spid="_x0000_s20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0746" name="Button 5386" hidden="1">
              <a:extLst>
                <a:ext uri="{63B3BB69-23CF-44E3-9099-C40C66FF867C}">
                  <a14:compatExt spid="_x0000_s207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0772" name="Button 5412" hidden="1">
              <a:extLst>
                <a:ext uri="{63B3BB69-23CF-44E3-9099-C40C66FF867C}">
                  <a14:compatExt spid="_x0000_s207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0773" name="Button 5413" hidden="1">
              <a:extLst>
                <a:ext uri="{63B3BB69-23CF-44E3-9099-C40C66FF867C}">
                  <a14:compatExt spid="_x0000_s20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0774" name="Button 5414" hidden="1">
              <a:extLst>
                <a:ext uri="{63B3BB69-23CF-44E3-9099-C40C66FF867C}">
                  <a14:compatExt spid="_x0000_s207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0775" name="Button 5415" hidden="1">
              <a:extLst>
                <a:ext uri="{63B3BB69-23CF-44E3-9099-C40C66FF867C}">
                  <a14:compatExt spid="_x0000_s20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0776" name="Button 5416" hidden="1">
              <a:extLst>
                <a:ext uri="{63B3BB69-23CF-44E3-9099-C40C66FF867C}">
                  <a14:compatExt spid="_x0000_s20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0802" name="Button 5442" hidden="1">
              <a:extLst>
                <a:ext uri="{63B3BB69-23CF-44E3-9099-C40C66FF867C}">
                  <a14:compatExt spid="_x0000_s208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0803" name="Button 5443" hidden="1">
              <a:extLst>
                <a:ext uri="{63B3BB69-23CF-44E3-9099-C40C66FF867C}">
                  <a14:compatExt spid="_x0000_s20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0804" name="Button 5444" hidden="1">
              <a:extLst>
                <a:ext uri="{63B3BB69-23CF-44E3-9099-C40C66FF867C}">
                  <a14:compatExt spid="_x0000_s208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0823" name="Button 5463" hidden="1">
              <a:extLst>
                <a:ext uri="{63B3BB69-23CF-44E3-9099-C40C66FF867C}">
                  <a14:compatExt spid="_x0000_s208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0824" name="Button 5464" hidden="1">
              <a:extLst>
                <a:ext uri="{63B3BB69-23CF-44E3-9099-C40C66FF867C}">
                  <a14:compatExt spid="_x0000_s20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0825" name="Button 5465" hidden="1">
              <a:extLst>
                <a:ext uri="{63B3BB69-23CF-44E3-9099-C40C66FF867C}">
                  <a14:compatExt spid="_x0000_s208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1383" name="Button 6023" hidden="1">
              <a:extLst>
                <a:ext uri="{63B3BB69-23CF-44E3-9099-C40C66FF867C}">
                  <a14:compatExt spid="_x0000_s213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1384" name="Button 6024" hidden="1">
              <a:extLst>
                <a:ext uri="{63B3BB69-23CF-44E3-9099-C40C66FF867C}">
                  <a14:compatExt spid="_x0000_s21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1385" name="Button 6025" hidden="1">
              <a:extLst>
                <a:ext uri="{63B3BB69-23CF-44E3-9099-C40C66FF867C}">
                  <a14:compatExt spid="_x0000_s213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1387" name="Button 6027" hidden="1">
              <a:extLst>
                <a:ext uri="{63B3BB69-23CF-44E3-9099-C40C66FF867C}">
                  <a14:compatExt spid="_x0000_s21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1388" name="Button 6028" hidden="1">
              <a:extLst>
                <a:ext uri="{63B3BB69-23CF-44E3-9099-C40C66FF867C}">
                  <a14:compatExt spid="_x0000_s21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1389" name="Button 6029" hidden="1">
              <a:extLst>
                <a:ext uri="{63B3BB69-23CF-44E3-9099-C40C66FF867C}">
                  <a14:compatExt spid="_x0000_s21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1390" name="Button 6030" hidden="1">
              <a:extLst>
                <a:ext uri="{63B3BB69-23CF-44E3-9099-C40C66FF867C}">
                  <a14:compatExt spid="_x0000_s21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1391" name="Button 6031" hidden="1">
              <a:extLst>
                <a:ext uri="{63B3BB69-23CF-44E3-9099-C40C66FF867C}">
                  <a14:compatExt spid="_x0000_s21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1392" name="Button 6032" hidden="1">
              <a:extLst>
                <a:ext uri="{63B3BB69-23CF-44E3-9099-C40C66FF867C}">
                  <a14:compatExt spid="_x0000_s21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1393" name="Button 6033" hidden="1">
              <a:extLst>
                <a:ext uri="{63B3BB69-23CF-44E3-9099-C40C66FF867C}">
                  <a14:compatExt spid="_x0000_s21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1394" name="Button 6034" hidden="1">
              <a:extLst>
                <a:ext uri="{63B3BB69-23CF-44E3-9099-C40C66FF867C}">
                  <a14:compatExt spid="_x0000_s21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1395" name="Button 6035" hidden="1">
              <a:extLst>
                <a:ext uri="{63B3BB69-23CF-44E3-9099-C40C66FF867C}">
                  <a14:compatExt spid="_x0000_s21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1396" name="Button 6036" hidden="1">
              <a:extLst>
                <a:ext uri="{63B3BB69-23CF-44E3-9099-C40C66FF867C}">
                  <a14:compatExt spid="_x0000_s21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1397" name="Button 6037" hidden="1">
              <a:extLst>
                <a:ext uri="{63B3BB69-23CF-44E3-9099-C40C66FF867C}">
                  <a14:compatExt spid="_x0000_s21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1398" name="Button 6038" hidden="1">
              <a:extLst>
                <a:ext uri="{63B3BB69-23CF-44E3-9099-C40C66FF867C}">
                  <a14:compatExt spid="_x0000_s21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1399" name="Button 6039" hidden="1">
              <a:extLst>
                <a:ext uri="{63B3BB69-23CF-44E3-9099-C40C66FF867C}">
                  <a14:compatExt spid="_x0000_s21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1400" name="Button 6040" hidden="1">
              <a:extLst>
                <a:ext uri="{63B3BB69-23CF-44E3-9099-C40C66FF867C}">
                  <a14:compatExt spid="_x0000_s21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1401" name="Button 6041" hidden="1">
              <a:extLst>
                <a:ext uri="{63B3BB69-23CF-44E3-9099-C40C66FF867C}">
                  <a14:compatExt spid="_x0000_s21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1402" name="Button 6042" hidden="1">
              <a:extLst>
                <a:ext uri="{63B3BB69-23CF-44E3-9099-C40C66FF867C}">
                  <a14:compatExt spid="_x0000_s21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1403" name="Button 6043" hidden="1">
              <a:extLst>
                <a:ext uri="{63B3BB69-23CF-44E3-9099-C40C66FF867C}">
                  <a14:compatExt spid="_x0000_s21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1404" name="Button 6044" hidden="1">
              <a:extLst>
                <a:ext uri="{63B3BB69-23CF-44E3-9099-C40C66FF867C}">
                  <a14:compatExt spid="_x0000_s21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1405" name="Button 6045" hidden="1">
              <a:extLst>
                <a:ext uri="{63B3BB69-23CF-44E3-9099-C40C66FF867C}">
                  <a14:compatExt spid="_x0000_s21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1406" name="Button 6046" hidden="1">
              <a:extLst>
                <a:ext uri="{63B3BB69-23CF-44E3-9099-C40C66FF867C}">
                  <a14:compatExt spid="_x0000_s21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1407" name="Button 6047" hidden="1">
              <a:extLst>
                <a:ext uri="{63B3BB69-23CF-44E3-9099-C40C66FF867C}">
                  <a14:compatExt spid="_x0000_s21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1408" name="Button 6048" hidden="1">
              <a:extLst>
                <a:ext uri="{63B3BB69-23CF-44E3-9099-C40C66FF867C}">
                  <a14:compatExt spid="_x0000_s21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1409" name="Button 6049" hidden="1">
              <a:extLst>
                <a:ext uri="{63B3BB69-23CF-44E3-9099-C40C66FF867C}">
                  <a14:compatExt spid="_x0000_s21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1410" name="Button 6050" hidden="1">
              <a:extLst>
                <a:ext uri="{63B3BB69-23CF-44E3-9099-C40C66FF867C}">
                  <a14:compatExt spid="_x0000_s21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1411" name="Button 6051" hidden="1">
              <a:extLst>
                <a:ext uri="{63B3BB69-23CF-44E3-9099-C40C66FF867C}">
                  <a14:compatExt spid="_x0000_s21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1439" name="Button 6079" hidden="1">
              <a:extLst>
                <a:ext uri="{63B3BB69-23CF-44E3-9099-C40C66FF867C}">
                  <a14:compatExt spid="_x0000_s214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1440" name="Button 6080" hidden="1">
              <a:extLst>
                <a:ext uri="{63B3BB69-23CF-44E3-9099-C40C66FF867C}">
                  <a14:compatExt spid="_x0000_s21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1441" name="Button 6081" hidden="1">
              <a:extLst>
                <a:ext uri="{63B3BB69-23CF-44E3-9099-C40C66FF867C}">
                  <a14:compatExt spid="_x0000_s214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1442" name="Button 6082" hidden="1">
              <a:extLst>
                <a:ext uri="{63B3BB69-23CF-44E3-9099-C40C66FF867C}">
                  <a14:compatExt spid="_x0000_s21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_2022_INESPRE%2005%2001%202022%2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sheetData sheetId="3"/>
      <sheetData sheetId="4"/>
    </sheetDataSet>
  </externalBook>
</externalLink>
</file>

<file path=xl/tables/table1.xml><?xml version="1.0" encoding="utf-8"?>
<table xmlns="http://schemas.openxmlformats.org/spreadsheetml/2006/main" id="4" name="Table4" displayName="Table4" ref="A22:F24" totalsRowShown="0">
  <tableColumns count="6">
    <tableColumn id="1" name="CÓDIGO CATÁLOGO" dataDxfId="455" dataCellStyle="ArticleBody"/>
    <tableColumn id="2" name="ARTÍCULO"/>
    <tableColumn id="3" name="UNIDAD DE MEDIDA" dataDxfId="454" dataCellStyle="ArticleBody"/>
    <tableColumn id="4" name="CANTIDAD TOTAL ESTIMADA" dataDxfId="453" dataCellStyle="ArticleBody"/>
    <tableColumn id="5" name="PRECIO UNITARIO ESTIMADO" dataDxfId="452" dataCellStyle="ArticleBody_currency"/>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25:F126" totalsRowShown="0">
  <autoFilter ref="A125:F126"/>
  <tableColumns count="6">
    <tableColumn id="1" name="CÓDIGO CATÁLOGO" dataDxfId="419" dataCellStyle="ArticleBody"/>
    <tableColumn id="2" name="ARTÍCULO">
      <calculatedColumnFormula>IFERROR(INDEX(UNSPSCDes,MATCH(INDIRECT(ADDRESS(ROW(),COLUMN()-1,4)),UNSPSCCode,0)),"")</calculatedColumnFormula>
    </tableColumn>
    <tableColumn id="3" name="UNIDAD DE MEDIDA" dataDxfId="418" dataCellStyle="ArticleBody"/>
    <tableColumn id="4" name="CANTIDAD TOTAL ESTIMADA" dataDxfId="417" dataCellStyle="ArticleBody"/>
    <tableColumn id="5" name="PRECIO UNITARIO ESTIMADO" dataDxfId="4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4" name="Table3105" displayName="Table3105" ref="A1592:F1594" totalsRowShown="0">
  <autoFilter ref="A1592:F1594"/>
  <tableColumns count="6">
    <tableColumn id="1" name="CÓDIGO CATÁLOGO" dataDxfId="127" dataCellStyle="ArticleBody"/>
    <tableColumn id="2" name="ARTÍCULO">
      <calculatedColumnFormula>IFERROR(INDEX(UNSPSCDes,MATCH(INDIRECT(ADDRESS(ROW(),COLUMN()-1,4)),UNSPSCCode,0)),"")</calculatedColumnFormula>
    </tableColumn>
    <tableColumn id="3" name="UNIDAD DE MEDIDA" dataDxfId="126" dataCellStyle="ArticleBody"/>
    <tableColumn id="4" name="CANTIDAD TOTAL ESTIMADA" dataDxfId="125" dataCellStyle="ArticleBody"/>
    <tableColumn id="5" name="PRECIO UNITARIO ESTIMADO" dataDxfId="1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5" name="Table3106" displayName="Table3106" ref="A1604:F1606" totalsRowShown="0">
  <autoFilter ref="A1604:F1606"/>
  <tableColumns count="6">
    <tableColumn id="1" name="CÓDIGO CATÁLOGO" dataDxfId="123" dataCellStyle="ArticleBody"/>
    <tableColumn id="2" name="ARTÍCULO">
      <calculatedColumnFormula>IFERROR(INDEX(UNSPSCDes,MATCH(INDIRECT(ADDRESS(ROW(),COLUMN()-1,4)),UNSPSCCode,0)),"")</calculatedColumnFormula>
    </tableColumn>
    <tableColumn id="3" name="UNIDAD DE MEDIDA" dataDxfId="122" dataCellStyle="ArticleBody"/>
    <tableColumn id="4" name="CANTIDAD TOTAL ESTIMADA" dataDxfId="121" dataCellStyle="ArticleBody"/>
    <tableColumn id="5" name="PRECIO UNITARIO ESTIMADO" dataDxfId="1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6" name="Table3107" displayName="Table3107" ref="A1616:F1636" totalsRowShown="0">
  <autoFilter ref="A1616:F1636"/>
  <tableColumns count="6">
    <tableColumn id="1" name="CÓDIGO CATÁLOGO" dataDxfId="119" dataCellStyle="ArticleBody"/>
    <tableColumn id="2" name="ARTÍCULO">
      <calculatedColumnFormula>IFERROR(INDEX(UNSPSCDes,MATCH(INDIRECT(ADDRESS(ROW(),COLUMN()-1,4)),UNSPSCCode,0)),"")</calculatedColumnFormula>
    </tableColumn>
    <tableColumn id="3" name="UNIDAD DE MEDIDA" dataDxfId="118" dataCellStyle="ArticleBody"/>
    <tableColumn id="4" name="CANTIDAD TOTAL ESTIMADA" dataDxfId="117" dataCellStyle="ArticleBody"/>
    <tableColumn id="5" name="PRECIO UNITARIO ESTIMADO" dataDxfId="1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7" name="Table3108" displayName="Table3108" ref="A1646:F1666" totalsRowShown="0">
  <autoFilter ref="A1646:F1666"/>
  <tableColumns count="6">
    <tableColumn id="1" name="CÓDIGO CATÁLOGO" dataDxfId="115" dataCellStyle="ArticleBody"/>
    <tableColumn id="2" name="ARTÍCULO">
      <calculatedColumnFormula>IFERROR(INDEX(UNSPSCDes,MATCH(INDIRECT(ADDRESS(ROW(),COLUMN()-1,4)),UNSPSCCode,0)),"")</calculatedColumnFormula>
    </tableColumn>
    <tableColumn id="3" name="UNIDAD DE MEDIDA" dataDxfId="114" dataCellStyle="ArticleBody"/>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8" name="Table3109" displayName="Table3109" ref="A1676:F1680" totalsRowShown="0">
  <autoFilter ref="A1676:F1680"/>
  <tableColumns count="6">
    <tableColumn id="1" name="CÓDIGO CATÁLOGO" dataDxfId="111" dataCellStyle="ArticleBody"/>
    <tableColumn id="2" name="ARTÍCULO">
      <calculatedColumnFormula>IFERROR(INDEX(UNSPSCDes,MATCH(INDIRECT(ADDRESS(ROW(),COLUMN()-1,4)),UNSPSCCode,0)),"")</calculatedColumnFormula>
    </tableColumn>
    <tableColumn id="3" name="UNIDAD DE MEDIDA" dataDxfId="110" dataCellStyle="ArticleBody"/>
    <tableColumn id="4" name="CANTIDAD TOTAL ESTIMADA" dataDxfId="109" dataCellStyle="ArticleBody"/>
    <tableColumn id="5" name="PRECIO UNITARIO ESTIMADO" dataDxfId="1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9" name="Table3110" displayName="Table3110" ref="A1690:F1694" totalsRowShown="0">
  <autoFilter ref="A1690:F1694"/>
  <tableColumns count="6">
    <tableColumn id="1" name="CÓDIGO CATÁLOGO" dataDxfId="107" dataCellStyle="ArticleBody"/>
    <tableColumn id="2" name="ARTÍCULO">
      <calculatedColumnFormula>IFERROR(INDEX(UNSPSCDes,MATCH(INDIRECT(ADDRESS(ROW(),COLUMN()-1,4)),UNSPSCCode,0)),"")</calculatedColumnFormula>
    </tableColumn>
    <tableColumn id="3" name="UNIDAD DE MEDIDA" dataDxfId="106" dataCellStyle="ArticleBody"/>
    <tableColumn id="4" name="CANTIDAD TOTAL ESTIMADA" dataDxfId="105" dataCellStyle="ArticleBody"/>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10" name="Table3111" displayName="Table3111" ref="A1704:F1711" totalsRowShown="0">
  <autoFilter ref="A1704:F1711"/>
  <tableColumns count="6">
    <tableColumn id="1" name="CÓDIGO CATÁLOGO" dataDxfId="103" dataCellStyle="ArticleBody"/>
    <tableColumn id="2" name="ARTÍCULO">
      <calculatedColumnFormula>IFERROR(INDEX(UNSPSCDes,MATCH(INDIRECT(ADDRESS(ROW(),COLUMN()-1,4)),UNSPSCCode,0)),"")</calculatedColumnFormula>
    </tableColumn>
    <tableColumn id="3" name="UNIDAD DE MEDIDA" dataDxfId="102" dataCellStyle="ArticleBody"/>
    <tableColumn id="4" name="CANTIDAD TOTAL ESTIMADA" dataDxfId="101" dataCellStyle="ArticleBody"/>
    <tableColumn id="5" name="PRECIO UNITARIO ESTIMADO" dataDxfId="1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11" name="Table3112" displayName="Table3112" ref="A1721:F1728" totalsRowShown="0">
  <autoFilter ref="A1721:F1728"/>
  <tableColumns count="6">
    <tableColumn id="1" name="CÓDIGO CATÁLOGO" dataDxfId="99" dataCellStyle="ArticleBody"/>
    <tableColumn id="2" name="ARTÍCULO">
      <calculatedColumnFormula>IFERROR(INDEX(UNSPSCDes,MATCH(INDIRECT(ADDRESS(ROW(),COLUMN()-1,4)),UNSPSCCode,0)),"")</calculatedColumnFormula>
    </tableColumn>
    <tableColumn id="3" name="UNIDAD DE MEDIDA" dataDxfId="98" dataCellStyle="ArticleBody"/>
    <tableColumn id="4" name="CANTIDAD TOTAL ESTIMADA" dataDxfId="97" dataCellStyle="ArticleBody"/>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12" name="Table3113" displayName="Table3113" ref="A1738:F1739" totalsRowShown="0">
  <autoFilter ref="A1738:F1739"/>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dataDxfId="94" dataCellStyle="ArticleBody"/>
    <tableColumn id="4" name="CANTIDAD TOTAL ESTIMADA" dataDxfId="93" dataCellStyle="ArticleBody"/>
    <tableColumn id="5" name="PRECIO UNITARIO ESTIMADO" dataDxfId="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3" name="Table3114" displayName="Table3114" ref="A1749:F1750" totalsRowShown="0">
  <autoFilter ref="A1749:F1750"/>
  <tableColumns count="6">
    <tableColumn id="1" name="CÓDIGO CATÁLOGO" dataDxfId="91" dataCellStyle="ArticleBody"/>
    <tableColumn id="2" name="ARTÍCULO">
      <calculatedColumnFormula>IFERROR(INDEX(UNSPSCDes,MATCH(INDIRECT(ADDRESS(ROW(),COLUMN()-1,4)),UNSPSCCode,0)),"")</calculatedColumnFormula>
    </tableColumn>
    <tableColumn id="3" name="UNIDAD DE MEDIDA" dataDxfId="90" dataCellStyle="ArticleBody"/>
    <tableColumn id="4" name="CANTIDAD TOTAL ESTIMADA" dataDxfId="89" dataCellStyle="ArticleBody"/>
    <tableColumn id="5" name="PRECIO UNITARIO ESTIMADO" dataDxfId="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36:F137" totalsRowShown="0">
  <autoFilter ref="A136:F137"/>
  <tableColumns count="6">
    <tableColumn id="1" name="CÓDIGO CATÁLOGO" dataDxfId="415" dataCellStyle="ArticleBody"/>
    <tableColumn id="2" name="ARTÍCULO">
      <calculatedColumnFormula>IFERROR(INDEX(UNSPSCDes,MATCH(INDIRECT(ADDRESS(ROW(),COLUMN()-1,4)),UNSPSCCode,0)),"")</calculatedColumnFormula>
    </tableColumn>
    <tableColumn id="3" name="UNIDAD DE MEDIDA" dataDxfId="414" dataCellStyle="ArticleBody"/>
    <tableColumn id="4" name="CANTIDAD TOTAL ESTIMADA" dataDxfId="413" dataCellStyle="ArticleBody"/>
    <tableColumn id="5" name="PRECIO UNITARIO ESTIMADO" dataDxfId="4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4" name="Table3115" displayName="Table3115" ref="A1760:F1807" totalsRowShown="0">
  <autoFilter ref="A1760:F18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5" name="Table3116" displayName="Table3116" ref="A1817:F1818" totalsRowShown="0">
  <autoFilter ref="A1817:F1818"/>
  <tableColumns count="6">
    <tableColumn id="1" name="CÓDIGO CATÁLOGO" dataDxfId="87" dataCellStyle="ArticleBody"/>
    <tableColumn id="2" name="ARTÍCULO">
      <calculatedColumnFormula>IFERROR(INDEX(UNSPSCDes,MATCH(INDIRECT(ADDRESS(ROW(),COLUMN()-1,4)),UNSPSCCode,0)),"")</calculatedColumnFormula>
    </tableColumn>
    <tableColumn id="3" name="UNIDAD DE MEDIDA" dataDxfId="86" dataCellStyle="ArticleBody"/>
    <tableColumn id="4" name="CANTIDAD TOTAL ESTIMADA" dataDxfId="85" dataCellStyle="ArticleBody"/>
    <tableColumn id="5" name="PRECIO UNITARIO ESTIMADO" dataDxfId="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6" name="Table3117" displayName="Table3117" ref="A1828:F1829" totalsRowShown="0">
  <autoFilter ref="A1828:F1829"/>
  <tableColumns count="6">
    <tableColumn id="1" name="CÓDIGO CATÁLOGO" dataDxfId="83" dataCellStyle="ArticleBody"/>
    <tableColumn id="2" name="ARTÍCULO">
      <calculatedColumnFormula>IFERROR(INDEX(UNSPSCDes,MATCH(INDIRECT(ADDRESS(ROW(),COLUMN()-1,4)),UNSPSCCode,0)),"")</calculatedColumnFormula>
    </tableColumn>
    <tableColumn id="3" name="UNIDAD DE MEDIDA" dataDxfId="82" dataCellStyle="ArticleBody"/>
    <tableColumn id="4" name="CANTIDAD TOTAL ESTIMADA" dataDxfId="81" dataCellStyle="ArticleBody"/>
    <tableColumn id="5" name="PRECIO UNITARIO ESTIMADO" dataDxfId="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7" name="Table3118" displayName="Table3118" ref="A1839:F1840" totalsRowShown="0">
  <autoFilter ref="A1839:F1840"/>
  <tableColumns count="6">
    <tableColumn id="1" name="CÓDIGO CATÁLOGO" dataDxfId="79" dataCellStyle="ArticleBody"/>
    <tableColumn id="2" name="ARTÍCULO">
      <calculatedColumnFormula>IFERROR(INDEX(UNSPSCDes,MATCH(INDIRECT(ADDRESS(ROW(),COLUMN()-1,4)),UNSPSCCode,0)),"")</calculatedColumnFormula>
    </tableColumn>
    <tableColumn id="3" name="UNIDAD DE MEDIDA" dataDxfId="78" dataCellStyle="ArticleBody"/>
    <tableColumn id="4" name="CANTIDAD TOTAL ESTIMADA" dataDxfId="77" dataCellStyle="ArticleBody"/>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8" name="Table3119" displayName="Table3119" ref="A1850:F1851" totalsRowShown="0">
  <autoFilter ref="A1850:F1851"/>
  <tableColumns count="6">
    <tableColumn id="1" name="CÓDIGO CATÁLOGO" dataDxfId="75" dataCellStyle="ArticleBody"/>
    <tableColumn id="2" name="ARTÍCULO">
      <calculatedColumnFormula>IFERROR(INDEX(UNSPSCDes,MATCH(INDIRECT(ADDRESS(ROW(),COLUMN()-1,4)),UNSPSCCode,0)),"")</calculatedColumnFormula>
    </tableColumn>
    <tableColumn id="3" name="UNIDAD DE MEDIDA" dataDxfId="74" dataCellStyle="ArticleBody"/>
    <tableColumn id="4" name="CANTIDAD TOTAL ESTIMADA" dataDxfId="73" dataCellStyle="ArticleBody"/>
    <tableColumn id="5" name="PRECIO UNITARIO ESTIMADO" dataDxfId="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9" name="Table3120" displayName="Table3120" ref="A1861:F1864" totalsRowShown="0">
  <autoFilter ref="A1861:F1864"/>
  <tableColumns count="6">
    <tableColumn id="1" name="CÓDIGO CATÁLOGO" dataDxfId="71" dataCellStyle="ArticleBody"/>
    <tableColumn id="2" name="ARTÍCULO">
      <calculatedColumnFormula>IFERROR(INDEX(UNSPSCDes,MATCH(INDIRECT(ADDRESS(ROW(),COLUMN()-1,4)),UNSPSCCode,0)),"")</calculatedColumnFormula>
    </tableColumn>
    <tableColumn id="3" name="UNIDAD DE MEDIDA" dataDxfId="70" dataCellStyle="ArticleBody"/>
    <tableColumn id="4" name="CANTIDAD TOTAL ESTIMADA" dataDxfId="69" dataCellStyle="ArticleBody"/>
    <tableColumn id="5" name="PRECIO UNITARIO ESTIMADO" dataDxfId="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20" name="Table3121" displayName="Table3121" ref="A1874:F1877" totalsRowShown="0">
  <autoFilter ref="A1874:F1877"/>
  <tableColumns count="6">
    <tableColumn id="1" name="CÓDIGO CATÁLOGO" dataDxfId="67" dataCellStyle="ArticleBody"/>
    <tableColumn id="2" name="ARTÍCULO">
      <calculatedColumnFormula>IFERROR(INDEX(UNSPSCDes,MATCH(INDIRECT(ADDRESS(ROW(),COLUMN()-1,4)),UNSPSCCode,0)),"")</calculatedColumnFormula>
    </tableColumn>
    <tableColumn id="3" name="UNIDAD DE MEDIDA" dataDxfId="66" dataCellStyle="ArticleBody"/>
    <tableColumn id="4" name="CANTIDAD TOTAL ESTIMADA" dataDxfId="65" dataCellStyle="ArticleBody"/>
    <tableColumn id="5" name="PRECIO UNITARIO ESTIMADO" dataDxfId="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21" name="Table3122" displayName="Table3122" ref="A1887:F1890" totalsRowShown="0">
  <autoFilter ref="A1887:F1890"/>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dataDxfId="62" dataCellStyle="ArticleBody"/>
    <tableColumn id="4" name="CANTIDAD TOTAL ESTIMADA" dataDxfId="61" dataCellStyle="ArticleBody"/>
    <tableColumn id="5" name="PRECIO UNITARIO ESTIMADO" dataDxfId="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22" name="Table3123" displayName="Table3123" ref="A1900:F1903" totalsRowShown="0">
  <autoFilter ref="A1900:F1903"/>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dataDxfId="58" dataCellStyle="ArticleBody"/>
    <tableColumn id="4" name="CANTIDAD TOTAL ESTIMADA" dataDxfId="57" dataCellStyle="ArticleBody"/>
    <tableColumn id="5" name="PRECIO UNITARIO ESTIMADO" dataDxfId="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3" name="Table3124" displayName="Table3124" ref="A1913:F1914" totalsRowShown="0">
  <autoFilter ref="A1913:F1914"/>
  <tableColumns count="6">
    <tableColumn id="1" name="CÓDIGO CATÁLOGO" dataDxfId="55" dataCellStyle="ArticleBody"/>
    <tableColumn id="2" name="ARTÍCULO">
      <calculatedColumnFormula>IFERROR(INDEX(UNSPSCDes,MATCH(INDIRECT(ADDRESS(ROW(),COLUMN()-1,4)),UNSPSCCode,0)),"")</calculatedColumnFormula>
    </tableColumn>
    <tableColumn id="3" name="UNIDAD DE MEDIDA" dataDxfId="54" dataCellStyle="ArticleBody"/>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47:F149" totalsRowShown="0">
  <autoFilter ref="A147:F149"/>
  <tableColumns count="6">
    <tableColumn id="1" name="CÓDIGO CATÁLOGO" dataDxfId="411" dataCellStyle="ArticleBody"/>
    <tableColumn id="2" name="ARTÍCULO">
      <calculatedColumnFormula>IFERROR(INDEX(UNSPSCDes,MATCH(INDIRECT(ADDRESS(ROW(),COLUMN()-1,4)),UNSPSCCode,0)),"")</calculatedColumnFormula>
    </tableColumn>
    <tableColumn id="3" name="UNIDAD DE MEDIDA" dataDxfId="410" dataCellStyle="ArticleBody"/>
    <tableColumn id="4" name="CANTIDAD TOTAL ESTIMADA" dataDxfId="409" dataCellStyle="ArticleBody"/>
    <tableColumn id="5" name="PRECIO UNITARIO ESTIMADO" dataDxfId="4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4" name="Table3125" displayName="Table3125" ref="A1924:F1925" totalsRowShown="0">
  <autoFilter ref="A1924:F1925"/>
  <tableColumns count="6">
    <tableColumn id="1" name="CÓDIGO CATÁLOGO" dataDxfId="51" dataCellStyle="ArticleBody"/>
    <tableColumn id="2" name="ARTÍCULO">
      <calculatedColumnFormula>IFERROR(INDEX(UNSPSCDes,MATCH(INDIRECT(ADDRESS(ROW(),COLUMN()-1,4)),UNSPSCCode,0)),"")</calculatedColumnFormula>
    </tableColumn>
    <tableColumn id="3" name="UNIDAD DE MEDIDA" dataDxfId="50" dataCellStyle="ArticleBody"/>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5" name="Table3126" displayName="Table3126" ref="A1935:F1936" totalsRowShown="0">
  <autoFilter ref="A1935:F1936"/>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dataDxfId="46" dataCellStyle="ArticleBody"/>
    <tableColumn id="4" name="CANTIDAD TOTAL ESTIMADA" dataDxfId="45" dataCellStyle="ArticleBody"/>
    <tableColumn id="5" name="PRECIO UNITARIO ESTIMADO" dataDxfId="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6" name="Table3127" displayName="Table3127" ref="A1946:F1947" totalsRowShown="0">
  <autoFilter ref="A1946:F1947"/>
  <tableColumns count="6">
    <tableColumn id="1" name="CÓDIGO CATÁLOGO" dataDxfId="43" dataCellStyle="ArticleBody"/>
    <tableColumn id="2" name="ARTÍCULO">
      <calculatedColumnFormula>IFERROR(INDEX(UNSPSCDes,MATCH(INDIRECT(ADDRESS(ROW(),COLUMN()-1,4)),UNSPSCCode,0)),"")</calculatedColumnFormula>
    </tableColumn>
    <tableColumn id="3" name="UNIDAD DE MEDIDA" dataDxfId="42" dataCellStyle="ArticleBody"/>
    <tableColumn id="4" name="CANTIDAD TOTAL ESTIMADA" dataDxfId="41" dataCellStyle="ArticleBody"/>
    <tableColumn id="5" name="PRECIO UNITARIO ESTIMADO" dataDxfId="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7" name="Table3128" displayName="Table3128" ref="A1957:F1960" totalsRowShown="0">
  <autoFilter ref="A1957:F1960"/>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8" name="Table3129" displayName="Table3129" ref="A1970:F1977" totalsRowShown="0">
  <autoFilter ref="A1970:F1977"/>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dataDxfId="34" dataCellStyle="ArticleBody"/>
    <tableColumn id="4" name="CANTIDAD TOTAL ESTIMADA" dataDxfId="33" dataCellStyle="ArticleBody"/>
    <tableColumn id="5" name="PRECIO UNITARIO ESTIMADO" dataDxfId="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9" name="Table3130" displayName="Table3130" ref="A1987:F1994" totalsRowShown="0">
  <autoFilter ref="A1987:F1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30" name="Table3131" displayName="Table3131" ref="A2004:F2008" totalsRowShown="0">
  <autoFilter ref="A2004:F2008"/>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dataDxfId="30" dataCellStyle="ArticleBody"/>
    <tableColumn id="4" name="CANTIDAD TOTAL ESTIMADA" dataDxfId="29" dataCellStyle="ArticleBody"/>
    <tableColumn id="5" name="PRECIO UNITARIO ESTIMADO" dataDxfId="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31" name="Table3132" displayName="Table3132" ref="A2018:F2022" totalsRowShown="0">
  <autoFilter ref="A2018:F2022"/>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dataDxfId="26" dataCellStyle="ArticleBody"/>
    <tableColumn id="4" name="CANTIDAD TOTAL ESTIMADA" dataDxfId="25" dataCellStyle="ArticleBody"/>
    <tableColumn id="5" name="PRECIO UNITARIO ESTIMADO" dataDxfId="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32" name="Table3133" displayName="Table3133" ref="A2032:F2035" totalsRowShown="0">
  <autoFilter ref="A2032:F2035"/>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dataDxfId="22" dataCellStyle="ArticleBody"/>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3" name="Table3134" displayName="Table3134" ref="A2045:F2046" totalsRowShown="0">
  <autoFilter ref="A2045:F2046"/>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59:F160" totalsRowShown="0">
  <autoFilter ref="A159:F160"/>
  <tableColumns count="6">
    <tableColumn id="1" name="CÓDIGO CATÁLOGO" dataDxfId="407" dataCellStyle="ArticleBody"/>
    <tableColumn id="2" name="ARTÍCULO">
      <calculatedColumnFormula>IFERROR(INDEX(UNSPSCDes,MATCH(INDIRECT(ADDRESS(ROW(),COLUMN()-1,4)),UNSPSCCode,0)),"")</calculatedColumnFormula>
    </tableColumn>
    <tableColumn id="3" name="UNIDAD DE MEDIDA" dataDxfId="406" dataCellStyle="ArticleBody"/>
    <tableColumn id="4" name="CANTIDAD TOTAL ESTIMADA" dataDxfId="405" dataCellStyle="ArticleBody"/>
    <tableColumn id="5" name="PRECIO UNITARIO ESTIMADO" dataDxfId="4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4" name="Table3135" displayName="Table3135" ref="A2056:F2059" totalsRowShown="0">
  <autoFilter ref="A2056:F2059"/>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dataCellStyle="ArticleBody"/>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5" name="Table3136" displayName="Table3136" ref="A2069:F2070" totalsRowShown="0">
  <autoFilter ref="A2069:F2070"/>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6" name="Table3137" displayName="Table3137" ref="A2080:F2081" totalsRowShown="0">
  <autoFilter ref="A2080:F2081"/>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7" name="Table3138" displayName="Table3138" ref="A2091:F2117" totalsRowShown="0">
  <autoFilter ref="A2091:F2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8" name="Table3139" displayName="Table3139" ref="A2127:F2129" totalsRowShown="0">
  <autoFilter ref="A2127:F2129"/>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4.xml><?xml version="1.0" encoding="utf-8"?>
<table xmlns="http://schemas.openxmlformats.org/spreadsheetml/2006/main" id="15" name="Table316" displayName="Table316" ref="A170:F171" totalsRowShown="0">
  <autoFilter ref="A170:F171"/>
  <tableColumns count="6">
    <tableColumn id="1" name="CÓDIGO CATÁLOGO" dataDxfId="403" dataCellStyle="ArticleBody"/>
    <tableColumn id="2" name="ARTÍCULO">
      <calculatedColumnFormula>IFERROR(INDEX(UNSPSCDes,MATCH(INDIRECT(ADDRESS(ROW(),COLUMN()-1,4)),UNSPSCCode,0)),"")</calculatedColumnFormula>
    </tableColumn>
    <tableColumn id="3" name="UNIDAD DE MEDIDA" dataDxfId="402" dataCellStyle="ArticleBody"/>
    <tableColumn id="4" name="CANTIDAD TOTAL ESTIMADA" dataDxfId="401" dataCellStyle="ArticleBody"/>
    <tableColumn id="5" name="PRECIO UNITARIO ESTIMADO" dataDxfId="4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181:F182" totalsRowShown="0">
  <autoFilter ref="A181:F182"/>
  <tableColumns count="6">
    <tableColumn id="1" name="CÓDIGO CATÁLOGO" dataDxfId="399" dataCellStyle="ArticleBody"/>
    <tableColumn id="2" name="ARTÍCULO">
      <calculatedColumnFormula>IFERROR(INDEX(UNSPSCDes,MATCH(INDIRECT(ADDRESS(ROW(),COLUMN()-1,4)),UNSPSCCode,0)),"")</calculatedColumnFormula>
    </tableColumn>
    <tableColumn id="3" name="UNIDAD DE MEDIDA" dataDxfId="398" dataCellStyle="ArticleBody"/>
    <tableColumn id="4" name="CANTIDAD TOTAL ESTIMADA" dataDxfId="397" dataCellStyle="ArticleBody"/>
    <tableColumn id="5" name="PRECIO UNITARIO ESTIMADO" dataDxfId="3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192:F193" totalsRowShown="0">
  <autoFilter ref="A192:F193"/>
  <tableColumns count="6">
    <tableColumn id="1" name="CÓDIGO CATÁLOGO" dataDxfId="395" dataCellStyle="ArticleBody"/>
    <tableColumn id="2" name="ARTÍCULO">
      <calculatedColumnFormula>IFERROR(INDEX(UNSPSCDes,MATCH(INDIRECT(ADDRESS(ROW(),COLUMN()-1,4)),UNSPSCCode,0)),"")</calculatedColumnFormula>
    </tableColumn>
    <tableColumn id="3" name="UNIDAD DE MEDIDA" dataDxfId="394" dataCellStyle="ArticleBody"/>
    <tableColumn id="4" name="CANTIDAD TOTAL ESTIMADA" dataDxfId="393" dataCellStyle="ArticleBody"/>
    <tableColumn id="5" name="PRECIO UNITARIO ESTIMADO" dataDxfId="3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03:F206" totalsRowShown="0">
  <autoFilter ref="A203:F206"/>
  <tableColumns count="6">
    <tableColumn id="1" name="CÓDIGO CATÁLOGO" dataDxfId="391" dataCellStyle="ArticleBody"/>
    <tableColumn id="2" name="ARTÍCULO">
      <calculatedColumnFormula>IFERROR(INDEX(UNSPSCDes,MATCH(INDIRECT(ADDRESS(ROW(),COLUMN()-1,4)),UNSPSCCode,0)),"")</calculatedColumnFormula>
    </tableColumn>
    <tableColumn id="3" name="UNIDAD DE MEDIDA" dataDxfId="390" dataCellStyle="ArticleBody"/>
    <tableColumn id="4" name="CANTIDAD TOTAL ESTIMADA" dataDxfId="389" dataCellStyle="ArticleBody"/>
    <tableColumn id="5" name="PRECIO UNITARIO ESTIMADO" dataDxfId="3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16:F219" totalsRowShown="0">
  <autoFilter ref="A216:F219"/>
  <tableColumns count="6">
    <tableColumn id="1" name="CÓDIGO CATÁLOGO" dataDxfId="387" dataCellStyle="ArticleBody"/>
    <tableColumn id="2" name="ARTÍCULO">
      <calculatedColumnFormula>IFERROR(INDEX(UNSPSCDes,MATCH(INDIRECT(ADDRESS(ROW(),COLUMN()-1,4)),UNSPSCCode,0)),"")</calculatedColumnFormula>
    </tableColumn>
    <tableColumn id="3" name="UNIDAD DE MEDIDA" dataDxfId="386" dataCellStyle="ArticleBody"/>
    <tableColumn id="4" name="CANTIDAD TOTAL ESTIMADA" dataDxfId="385" dataCellStyle="ArticleBody"/>
    <tableColumn id="5" name="PRECIO UNITARIO ESTIMADO" dataDxfId="3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29:F232" totalsRowShown="0">
  <autoFilter ref="A229:F232"/>
  <tableColumns count="6">
    <tableColumn id="1" name="CÓDIGO CATÁLOGO" dataDxfId="383" dataCellStyle="ArticleBody"/>
    <tableColumn id="2" name="ARTÍCULO">
      <calculatedColumnFormula>IFERROR(INDEX(UNSPSCDes,MATCH(INDIRECT(ADDRESS(ROW(),COLUMN()-1,4)),UNSPSCCode,0)),"")</calculatedColumnFormula>
    </tableColumn>
    <tableColumn id="3" name="UNIDAD DE MEDIDA" dataDxfId="382" dataCellStyle="ArticleBody"/>
    <tableColumn id="4" name="CANTIDAD TOTAL ESTIMADA" dataDxfId="381" dataCellStyle="ArticleBody"/>
    <tableColumn id="5" name="PRECIO UNITARIO ESTIMADO" dataDxfId="3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4:F36" totalsRowShown="0">
  <autoFilter ref="A34:F36"/>
  <tableColumns count="6">
    <tableColumn id="1" name="CÓDIGO CATÁLOGO" dataDxfId="451" dataCellStyle="ArticleBody"/>
    <tableColumn id="2" name="ARTÍCULO">
      <calculatedColumnFormula>IFERROR(INDEX(UNSPSCDes,MATCH(INDIRECT(ADDRESS(ROW(),COLUMN()-1,4)),UNSPSCCode,0)),"")</calculatedColumnFormula>
    </tableColumn>
    <tableColumn id="3" name="UNIDAD DE MEDIDA" dataDxfId="450" dataCellStyle="ArticleBody"/>
    <tableColumn id="4" name="CANTIDAD TOTAL ESTIMADA" dataDxfId="449" dataCellStyle="ArticleBody"/>
    <tableColumn id="5" name="PRECIO UNITARIO ESTIMADO" dataDxfId="4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42:F245" totalsRowShown="0">
  <autoFilter ref="A242:F245"/>
  <tableColumns count="6">
    <tableColumn id="1" name="CÓDIGO CATÁLOGO" dataDxfId="379" dataCellStyle="ArticleBody"/>
    <tableColumn id="2" name="ARTÍCULO">
      <calculatedColumnFormula>IFERROR(INDEX(UNSPSCDes,MATCH(INDIRECT(ADDRESS(ROW(),COLUMN()-1,4)),UNSPSCCode,0)),"")</calculatedColumnFormula>
    </tableColumn>
    <tableColumn id="3" name="UNIDAD DE MEDIDA" dataDxfId="378" dataCellStyle="ArticleBody"/>
    <tableColumn id="4" name="CANTIDAD TOTAL ESTIMADA" dataDxfId="377" dataCellStyle="ArticleBody"/>
    <tableColumn id="5" name="PRECIO UNITARIO ESTIMADO" dataDxfId="3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255:F256" totalsRowShown="0">
  <autoFilter ref="A255:F256"/>
  <tableColumns count="6">
    <tableColumn id="1" name="CÓDIGO CATÁLOGO" dataDxfId="375" dataCellStyle="ArticleBody"/>
    <tableColumn id="2" name="ARTÍCULO">
      <calculatedColumnFormula>IFERROR(INDEX(UNSPSCDes,MATCH(INDIRECT(ADDRESS(ROW(),COLUMN()-1,4)),UNSPSCCode,0)),"")</calculatedColumnFormula>
    </tableColumn>
    <tableColumn id="3" name="UNIDAD DE MEDIDA" dataDxfId="374" dataCellStyle="ArticleBody"/>
    <tableColumn id="4" name="CANTIDAD TOTAL ESTIMADA" dataDxfId="373" dataCellStyle="ArticleBody"/>
    <tableColumn id="5" name="PRECIO UNITARIO ESTIMADO" dataDxfId="3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266:F267" totalsRowShown="0">
  <autoFilter ref="A266:F267"/>
  <tableColumns count="6">
    <tableColumn id="1" name="CÓDIGO CATÁLOGO" dataDxfId="371" dataCellStyle="ArticleBody"/>
    <tableColumn id="2" name="ARTÍCULO">
      <calculatedColumnFormula>IFERROR(INDEX(UNSPSCDes,MATCH(INDIRECT(ADDRESS(ROW(),COLUMN()-1,4)),UNSPSCCode,0)),"")</calculatedColumnFormula>
    </tableColumn>
    <tableColumn id="3" name="UNIDAD DE MEDIDA" dataDxfId="370" dataCellStyle="ArticleBody"/>
    <tableColumn id="4" name="CANTIDAD TOTAL ESTIMADA" dataDxfId="369" dataCellStyle="ArticleBody"/>
    <tableColumn id="5" name="PRECIO UNITARIO ESTIMADO" dataDxfId="3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277:F278" totalsRowShown="0">
  <autoFilter ref="A277:F278"/>
  <tableColumns count="6">
    <tableColumn id="1" name="CÓDIGO CATÁLOGO" dataDxfId="367" dataCellStyle="ArticleBody"/>
    <tableColumn id="2" name="ARTÍCULO">
      <calculatedColumnFormula>IFERROR(INDEX(UNSPSCDes,MATCH(INDIRECT(ADDRESS(ROW(),COLUMN()-1,4)),UNSPSCCode,0)),"")</calculatedColumnFormula>
    </tableColumn>
    <tableColumn id="3" name="UNIDAD DE MEDIDA" dataDxfId="366" dataCellStyle="ArticleBody"/>
    <tableColumn id="4" name="CANTIDAD TOTAL ESTIMADA" dataDxfId="365" dataCellStyle="ArticleBody"/>
    <tableColumn id="5" name="PRECIO UNITARIO ESTIMADO" dataDxfId="3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288:F289" totalsRowShown="0">
  <autoFilter ref="A288:F289"/>
  <tableColumns count="6">
    <tableColumn id="1" name="CÓDIGO CATÁLOGO" dataDxfId="363" dataCellStyle="ArticleBody"/>
    <tableColumn id="2" name="ARTÍCULO">
      <calculatedColumnFormula>IFERROR(INDEX(UNSPSCDes,MATCH(INDIRECT(ADDRESS(ROW(),COLUMN()-1,4)),UNSPSCCode,0)),"")</calculatedColumnFormula>
    </tableColumn>
    <tableColumn id="3" name="UNIDAD DE MEDIDA" dataDxfId="362" dataCellStyle="ArticleBody"/>
    <tableColumn id="4" name="CANTIDAD TOTAL ESTIMADA" dataDxfId="361" dataCellStyle="ArticleBody"/>
    <tableColumn id="5" name="PRECIO UNITARIO ESTIMADO" dataDxfId="3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299:F300" totalsRowShown="0">
  <autoFilter ref="A299:F300"/>
  <tableColumns count="6">
    <tableColumn id="1" name="CÓDIGO CATÁLOGO" dataDxfId="359" dataCellStyle="ArticleBody"/>
    <tableColumn id="2" name="ARTÍCULO">
      <calculatedColumnFormula>IFERROR(INDEX(UNSPSCDes,MATCH(INDIRECT(ADDRESS(ROW(),COLUMN()-1,4)),UNSPSCCode,0)),"")</calculatedColumnFormula>
    </tableColumn>
    <tableColumn id="3" name="UNIDAD DE MEDIDA" dataDxfId="358" dataCellStyle="ArticleBody"/>
    <tableColumn id="4" name="CANTIDAD TOTAL ESTIMADA" dataDxfId="357" dataCellStyle="ArticleBody"/>
    <tableColumn id="5" name="PRECIO UNITARIO ESTIMADO" dataDxfId="3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310:F311" totalsRowShown="0">
  <autoFilter ref="A310:F311"/>
  <tableColumns count="6">
    <tableColumn id="1" name="CÓDIGO CATÁLOGO" dataDxfId="355" dataCellStyle="ArticleBody"/>
    <tableColumn id="2" name="ARTÍCULO">
      <calculatedColumnFormula>IFERROR(INDEX(UNSPSCDes,MATCH(INDIRECT(ADDRESS(ROW(),COLUMN()-1,4)),UNSPSCCode,0)),"")</calculatedColumnFormula>
    </tableColumn>
    <tableColumn id="3" name="UNIDAD DE MEDIDA" dataDxfId="354" dataCellStyle="ArticleBody"/>
    <tableColumn id="4" name="CANTIDAD TOTAL ESTIMADA" dataDxfId="353" dataCellStyle="ArticleBody"/>
    <tableColumn id="5" name="PRECIO UNITARIO ESTIMADO" dataDxfId="3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321:F322" totalsRowShown="0">
  <autoFilter ref="A321:F322"/>
  <tableColumns count="6">
    <tableColumn id="1" name="CÓDIGO CATÁLOGO" dataDxfId="351" dataCellStyle="ArticleBody"/>
    <tableColumn id="2" name="ARTÍCULO">
      <calculatedColumnFormula>IFERROR(INDEX(UNSPSCDes,MATCH(INDIRECT(ADDRESS(ROW(),COLUMN()-1,4)),UNSPSCCode,0)),"")</calculatedColumnFormula>
    </tableColumn>
    <tableColumn id="3" name="UNIDAD DE MEDIDA" dataDxfId="350" dataCellStyle="ArticleBody"/>
    <tableColumn id="4" name="CANTIDAD TOTAL ESTIMADA" dataDxfId="349" dataCellStyle="ArticleBody"/>
    <tableColumn id="5" name="PRECIO UNITARIO ESTIMADO" dataDxfId="3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332:F336" totalsRowShown="0">
  <autoFilter ref="A332:F336"/>
  <tableColumns count="6">
    <tableColumn id="1" name="CÓDIGO CATÁLOGO" dataDxfId="347" dataCellStyle="ArticleBody"/>
    <tableColumn id="2" name="ARTÍCULO">
      <calculatedColumnFormula>IFERROR(INDEX(UNSPSCDes,MATCH(INDIRECT(ADDRESS(ROW(),COLUMN()-1,4)),UNSPSCCode,0)),"")</calculatedColumnFormula>
    </tableColumn>
    <tableColumn id="3" name="UNIDAD DE MEDIDA" dataDxfId="346" dataCellStyle="ArticleBody"/>
    <tableColumn id="4" name="CANTIDAD TOTAL ESTIMADA" dataDxfId="345" dataCellStyle="ArticleBody"/>
    <tableColumn id="5" name="PRECIO UNITARIO ESTIMADO" dataDxfId="3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346:F347" totalsRowShown="0">
  <autoFilter ref="A346:F347"/>
  <tableColumns count="6">
    <tableColumn id="1" name="CÓDIGO CATÁLOGO" dataDxfId="343" dataCellStyle="ArticleBody"/>
    <tableColumn id="2" name="ARTÍCULO">
      <calculatedColumnFormula>IFERROR(INDEX(UNSPSCDes,MATCH(INDIRECT(ADDRESS(ROW(),COLUMN()-1,4)),UNSPSCCode,0)),"")</calculatedColumnFormula>
    </tableColumn>
    <tableColumn id="3" name="UNIDAD DE MEDIDA" dataDxfId="342" dataCellStyle="ArticleBody"/>
    <tableColumn id="4" name="CANTIDAD TOTAL ESTIMADA" dataDxfId="341" dataCellStyle="ArticleBody"/>
    <tableColumn id="5" name="PRECIO UNITARIO ESTIMADO" dataDxfId="3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6:F48" totalsRowShown="0">
  <autoFilter ref="A46:F48"/>
  <tableColumns count="6">
    <tableColumn id="1" name="CÓDIGO CATÁLOGO" dataDxfId="447" dataCellStyle="ArticleBody"/>
    <tableColumn id="2" name="ARTÍCULO">
      <calculatedColumnFormula>IFERROR(INDEX(UNSPSCDes,MATCH(INDIRECT(ADDRESS(ROW(),COLUMN()-1,4)),UNSPSCCode,0)),"")</calculatedColumnFormula>
    </tableColumn>
    <tableColumn id="3" name="UNIDAD DE MEDIDA" dataDxfId="446" dataCellStyle="ArticleBody"/>
    <tableColumn id="4" name="CANTIDAD TOTAL ESTIMADA" dataDxfId="445" dataCellStyle="ArticleBody"/>
    <tableColumn id="5" name="PRECIO UNITARIO ESTIMADO" dataDxfId="4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357:F359" totalsRowShown="0">
  <autoFilter ref="A357:F359"/>
  <tableColumns count="6">
    <tableColumn id="1" name="CÓDIGO CATÁLOGO" dataDxfId="339" dataCellStyle="ArticleBody"/>
    <tableColumn id="2" name="ARTÍCULO">
      <calculatedColumnFormula>IFERROR(INDEX(UNSPSCDes,MATCH(INDIRECT(ADDRESS(ROW(),COLUMN()-1,4)),UNSPSCCode,0)),"")</calculatedColumnFormula>
    </tableColumn>
    <tableColumn id="3" name="UNIDAD DE MEDIDA" dataDxfId="338" dataCellStyle="ArticleBody"/>
    <tableColumn id="4" name="CANTIDAD TOTAL ESTIMADA" dataDxfId="337" dataCellStyle="ArticleBody"/>
    <tableColumn id="5" name="PRECIO UNITARIO ESTIMADO" dataDxfId="3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369:F371" totalsRowShown="0">
  <autoFilter ref="A369:F371"/>
  <tableColumns count="6">
    <tableColumn id="1" name="CÓDIGO CATÁLOGO" dataDxfId="335" dataCellStyle="ArticleBody"/>
    <tableColumn id="2" name="ARTÍCULO">
      <calculatedColumnFormula>IFERROR(INDEX(UNSPSCDes,MATCH(INDIRECT(ADDRESS(ROW(),COLUMN()-1,4)),UNSPSCCode,0)),"")</calculatedColumnFormula>
    </tableColumn>
    <tableColumn id="3" name="UNIDAD DE MEDIDA" dataDxfId="334" dataCellStyle="ArticleBody"/>
    <tableColumn id="4" name="CANTIDAD TOTAL ESTIMADA" dataDxfId="333" dataCellStyle="ArticleBody"/>
    <tableColumn id="5" name="PRECIO UNITARIO ESTIMADO" dataDxfId="3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381:F383" totalsRowShown="0">
  <autoFilter ref="A381:F383"/>
  <tableColumns count="6">
    <tableColumn id="1" name="CÓDIGO CATÁLOGO" dataDxfId="331" dataCellStyle="ArticleBody"/>
    <tableColumn id="2" name="ARTÍCULO">
      <calculatedColumnFormula>IFERROR(INDEX(UNSPSCDes,MATCH(INDIRECT(ADDRESS(ROW(),COLUMN()-1,4)),UNSPSCCode,0)),"")</calculatedColumnFormula>
    </tableColumn>
    <tableColumn id="3" name="UNIDAD DE MEDIDA" dataDxfId="330" dataCellStyle="ArticleBody"/>
    <tableColumn id="4" name="CANTIDAD TOTAL ESTIMADA" dataDxfId="329" dataCellStyle="ArticleBody"/>
    <tableColumn id="5" name="PRECIO UNITARIO ESTIMADO" dataDxfId="3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393:F395" totalsRowShown="0">
  <autoFilter ref="A393:F395"/>
  <tableColumns count="6">
    <tableColumn id="1" name="CÓDIGO CATÁLOGO" dataDxfId="327" dataCellStyle="ArticleBody"/>
    <tableColumn id="2" name="ARTÍCULO">
      <calculatedColumnFormula>IFERROR(INDEX(UNSPSCDes,MATCH(INDIRECT(ADDRESS(ROW(),COLUMN()-1,4)),UNSPSCCode,0)),"")</calculatedColumnFormula>
    </tableColumn>
    <tableColumn id="3" name="UNIDAD DE MEDIDA" dataDxfId="326" dataCellStyle="ArticleBody"/>
    <tableColumn id="4" name="CANTIDAD TOTAL ESTIMADA" dataDxfId="325" dataCellStyle="ArticleBody"/>
    <tableColumn id="5" name="PRECIO UNITARIO ESTIMADO" dataDxfId="3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405:F429" totalsRowShown="0">
  <autoFilter ref="A405:F4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439:F463" totalsRowShown="0">
  <autoFilter ref="A439:F4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73:F533" totalsRowShown="0">
  <autoFilter ref="A473:F5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543:F603" totalsRowShown="0">
  <autoFilter ref="A543:F6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613:F614" totalsRowShown="0">
  <autoFilter ref="A613:F614"/>
  <tableColumns count="6">
    <tableColumn id="1" name="CÓDIGO CATÁLOGO" dataDxfId="323" dataCellStyle="ArticleBody"/>
    <tableColumn id="2" name="ARTÍCULO">
      <calculatedColumnFormula>IFERROR(INDEX(UNSPSCDes,MATCH(INDIRECT(ADDRESS(ROW(),COLUMN()-1,4)),UNSPSCCode,0)),"")</calculatedColumnFormula>
    </tableColumn>
    <tableColumn id="3" name="UNIDAD DE MEDIDA" dataDxfId="322" dataCellStyle="ArticleBody"/>
    <tableColumn id="4" name="CANTIDAD TOTAL ESTIMADA" dataDxfId="321" dataCellStyle="ArticleBody"/>
    <tableColumn id="5" name="PRECIO UNITARIO ESTIMADO" dataDxfId="3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624:F625" totalsRowShown="0">
  <autoFilter ref="A624:F625"/>
  <tableColumns count="6">
    <tableColumn id="1" name="CÓDIGO CATÁLOGO" dataDxfId="319" dataCellStyle="ArticleBody"/>
    <tableColumn id="2" name="ARTÍCULO">
      <calculatedColumnFormula>IFERROR(INDEX(UNSPSCDes,MATCH(INDIRECT(ADDRESS(ROW(),COLUMN()-1,4)),UNSPSCCode,0)),"")</calculatedColumnFormula>
    </tableColumn>
    <tableColumn id="3" name="UNIDAD DE MEDIDA" dataDxfId="318" dataCellStyle="ArticleBody"/>
    <tableColumn id="4" name="CANTIDAD TOTAL ESTIMADA" dataDxfId="317" dataCellStyle="ArticleBody"/>
    <tableColumn id="5" name="PRECIO UNITARIO ESTIMADO" dataDxfId="3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8:F60" totalsRowShown="0">
  <autoFilter ref="A58:F60"/>
  <tableColumns count="6">
    <tableColumn id="1" name="CÓDIGO CATÁLOGO" dataDxfId="443" dataCellStyle="ArticleBody"/>
    <tableColumn id="2" name="ARTÍCULO">
      <calculatedColumnFormula>IFERROR(INDEX(UNSPSCDes,MATCH(INDIRECT(ADDRESS(ROW(),COLUMN()-1,4)),UNSPSCCode,0)),"")</calculatedColumnFormula>
    </tableColumn>
    <tableColumn id="3" name="UNIDAD DE MEDIDA" dataDxfId="442" dataCellStyle="ArticleBody"/>
    <tableColumn id="4" name="CANTIDAD TOTAL ESTIMADA" dataDxfId="441" dataCellStyle="ArticleBody"/>
    <tableColumn id="5" name="PRECIO UNITARIO ESTIMADO" dataDxfId="4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635:F642" totalsRowShown="0">
  <autoFilter ref="A635:F642"/>
  <tableColumns count="6">
    <tableColumn id="1" name="CÓDIGO CATÁLOGO" dataDxfId="315" dataCellStyle="ArticleBody"/>
    <tableColumn id="2" name="ARTÍCULO">
      <calculatedColumnFormula>IFERROR(INDEX(UNSPSCDes,MATCH(INDIRECT(ADDRESS(ROW(),COLUMN()-1,4)),UNSPSCCode,0)),"")</calculatedColumnFormula>
    </tableColumn>
    <tableColumn id="3" name="UNIDAD DE MEDIDA" dataDxfId="314" dataCellStyle="ArticleBody"/>
    <tableColumn id="4" name="CANTIDAD TOTAL ESTIMADA" dataDxfId="313" dataCellStyle="ArticleBody"/>
    <tableColumn id="5" name="PRECIO UNITARIO ESTIMADO" dataDxfId="3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652:F653" totalsRowShown="0">
  <autoFilter ref="A652:F653"/>
  <tableColumns count="6">
    <tableColumn id="1" name="CÓDIGO CATÁLOGO" dataDxfId="311" dataCellStyle="ArticleBody"/>
    <tableColumn id="2" name="ARTÍCULO">
      <calculatedColumnFormula>IFERROR(INDEX(UNSPSCDes,MATCH(INDIRECT(ADDRESS(ROW(),COLUMN()-1,4)),UNSPSCCode,0)),"")</calculatedColumnFormula>
    </tableColumn>
    <tableColumn id="3" name="UNIDAD DE MEDIDA" dataDxfId="310" dataCellStyle="ArticleBody"/>
    <tableColumn id="4" name="CANTIDAD TOTAL ESTIMADA" dataDxfId="309" dataCellStyle="ArticleBody"/>
    <tableColumn id="5" name="PRECIO UNITARIO ESTIMADO" dataDxfId="3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663:F670" totalsRowShown="0">
  <autoFilter ref="A663:F6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680:F681" totalsRowShown="0">
  <autoFilter ref="A680:F681"/>
  <tableColumns count="6">
    <tableColumn id="1" name="CÓDIGO CATÁLOGO" dataDxfId="307" dataCellStyle="ArticleBody"/>
    <tableColumn id="2" name="ARTÍCULO">
      <calculatedColumnFormula>IFERROR(INDEX(UNSPSCDes,MATCH(INDIRECT(ADDRESS(ROW(),COLUMN()-1,4)),UNSPSCCode,0)),"")</calculatedColumnFormula>
    </tableColumn>
    <tableColumn id="3" name="UNIDAD DE MEDIDA" dataDxfId="306" dataCellStyle="ArticleBody"/>
    <tableColumn id="4" name="CANTIDAD TOTAL ESTIMADA" dataDxfId="305" dataCellStyle="ArticleBody"/>
    <tableColumn id="5" name="PRECIO UNITARIO ESTIMADO" dataDxfId="3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691:F717" totalsRowShown="0">
  <autoFilter ref="A691:F7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727:F731" totalsRowShown="0">
  <autoFilter ref="A727:F7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741:F745" totalsRowShown="0">
  <autoFilter ref="A741:F745"/>
  <tableColumns count="6">
    <tableColumn id="1" name="CÓDIGO CATÁLOGO" dataDxfId="303" dataCellStyle="ArticleBody"/>
    <tableColumn id="2" name="ARTÍCULO">
      <calculatedColumnFormula>IFERROR(INDEX(UNSPSCDes,MATCH(INDIRECT(ADDRESS(ROW(),COLUMN()-1,4)),UNSPSCCode,0)),"")</calculatedColumnFormula>
    </tableColumn>
    <tableColumn id="3" name="UNIDAD DE MEDIDA" dataDxfId="302" dataCellStyle="ArticleBody"/>
    <tableColumn id="4" name="CANTIDAD TOTAL ESTIMADA" dataDxfId="301" dataCellStyle="ArticleBody"/>
    <tableColumn id="5" name="PRECIO UNITARIO ESTIMADO" dataDxfId="3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755:F759" totalsRowShown="0">
  <autoFilter ref="A755:F759"/>
  <tableColumns count="6">
    <tableColumn id="1" name="CÓDIGO CATÁLOGO" dataDxfId="299" dataCellStyle="ArticleBody"/>
    <tableColumn id="2" name="ARTÍCULO">
      <calculatedColumnFormula>IFERROR(INDEX(UNSPSCDes,MATCH(INDIRECT(ADDRESS(ROW(),COLUMN()-1,4)),UNSPSCCode,0)),"")</calculatedColumnFormula>
    </tableColumn>
    <tableColumn id="3" name="UNIDAD DE MEDIDA" dataDxfId="298" dataCellStyle="ArticleBody"/>
    <tableColumn id="4" name="CANTIDAD TOTAL ESTIMADA" dataDxfId="297" dataCellStyle="ArticleBody"/>
    <tableColumn id="5" name="PRECIO UNITARIO ESTIMADO" dataDxfId="2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769:F773" totalsRowShown="0">
  <autoFilter ref="A769:F773"/>
  <tableColumns count="6">
    <tableColumn id="1" name="CÓDIGO CATÁLOGO" dataDxfId="295" dataCellStyle="ArticleBody"/>
    <tableColumn id="2" name="ARTÍCULO">
      <calculatedColumnFormula>IFERROR(INDEX(UNSPSCDes,MATCH(INDIRECT(ADDRESS(ROW(),COLUMN()-1,4)),UNSPSCCode,0)),"")</calculatedColumnFormula>
    </tableColumn>
    <tableColumn id="3" name="UNIDAD DE MEDIDA" dataDxfId="294" dataCellStyle="ArticleBody"/>
    <tableColumn id="4" name="CANTIDAD TOTAL ESTIMADA" dataDxfId="293" dataCellStyle="ArticleBody"/>
    <tableColumn id="5" name="PRECIO UNITARIO ESTIMADO" dataDxfId="2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783:F793" totalsRowShown="0">
  <autoFilter ref="A783:F7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70:F71" totalsRowShown="0">
  <autoFilter ref="A70:F71"/>
  <tableColumns count="6">
    <tableColumn id="1" name="CÓDIGO CATÁLOGO" dataDxfId="439" dataCellStyle="ArticleBody"/>
    <tableColumn id="2" name="ARTÍCULO">
      <calculatedColumnFormula>IFERROR(INDEX(UNSPSCDes,MATCH(INDIRECT(ADDRESS(ROW(),COLUMN()-1,4)),UNSPSCCode,0)),"")</calculatedColumnFormula>
    </tableColumn>
    <tableColumn id="3" name="UNIDAD DE MEDIDA" dataDxfId="438" dataCellStyle="ArticleBody"/>
    <tableColumn id="4" name="CANTIDAD TOTAL ESTIMADA" dataDxfId="437" dataCellStyle="ArticleBody"/>
    <tableColumn id="5" name="PRECIO UNITARIO ESTIMADO" dataDxfId="4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803:F813" totalsRowShown="0">
  <autoFilter ref="A803:F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823:F833" totalsRowShown="0">
  <autoFilter ref="A823:F833"/>
  <tableColumns count="6">
    <tableColumn id="1" name="CÓDIGO CATÁLOGO" dataDxfId="291" dataCellStyle="ArticleBody"/>
    <tableColumn id="2" name="ARTÍCULO">
      <calculatedColumnFormula>IFERROR(INDEX(UNSPSCDes,MATCH(INDIRECT(ADDRESS(ROW(),COLUMN()-1,4)),UNSPSCCode,0)),"")</calculatedColumnFormula>
    </tableColumn>
    <tableColumn id="3" name="UNIDAD DE MEDIDA" dataDxfId="290" dataCellStyle="ArticleBody"/>
    <tableColumn id="4" name="CANTIDAD TOTAL ESTIMADA" dataDxfId="289" dataCellStyle="ArticleBody"/>
    <tableColumn id="5" name="PRECIO UNITARIO ESTIMADO" dataDxfId="2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843:F845" totalsRowShown="0">
  <autoFilter ref="A843:F845"/>
  <tableColumns count="6">
    <tableColumn id="1" name="CÓDIGO CATÁLOGO" dataDxfId="287" dataCellStyle="ArticleBody"/>
    <tableColumn id="2" name="ARTÍCULO">
      <calculatedColumnFormula>IFERROR(INDEX(UNSPSCDes,MATCH(INDIRECT(ADDRESS(ROW(),COLUMN()-1,4)),UNSPSCCode,0)),"")</calculatedColumnFormula>
    </tableColumn>
    <tableColumn id="3" name="UNIDAD DE MEDIDA" dataDxfId="286" dataCellStyle="ArticleBody"/>
    <tableColumn id="4" name="CANTIDAD TOTAL ESTIMADA" dataDxfId="285" dataCellStyle="ArticleBody"/>
    <tableColumn id="5" name="PRECIO UNITARIO ESTIMADO" dataDxfId="2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855:F867" totalsRowShown="0">
  <autoFilter ref="A855:F867"/>
  <tableColumns count="6">
    <tableColumn id="1" name="CÓDIGO CATÁLOGO" dataDxfId="283" dataCellStyle="ArticleBody"/>
    <tableColumn id="2" name="ARTÍCULO">
      <calculatedColumnFormula>IFERROR(INDEX(UNSPSCDes,MATCH(INDIRECT(ADDRESS(ROW(),COLUMN()-1,4)),UNSPSCCode,0)),"")</calculatedColumnFormula>
    </tableColumn>
    <tableColumn id="3" name="UNIDAD DE MEDIDA" dataDxfId="282" dataCellStyle="ArticleBody"/>
    <tableColumn id="4" name="CANTIDAD TOTAL ESTIMADA" dataDxfId="281" dataCellStyle="ArticleBody"/>
    <tableColumn id="5" name="PRECIO UNITARIO ESTIMADO" dataDxfId="2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877:F888" totalsRowShown="0">
  <autoFilter ref="A877:F8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7" name="Table358" displayName="Table358" ref="A898:F909" totalsRowShown="0">
  <autoFilter ref="A898:F9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8" name="Table359" displayName="Table359" ref="A919:F923" totalsRowShown="0">
  <autoFilter ref="A919:F923"/>
  <tableColumns count="6">
    <tableColumn id="1" name="CÓDIGO CATÁLOGO" dataDxfId="279" dataCellStyle="ArticleBody"/>
    <tableColumn id="2" name="ARTÍCULO">
      <calculatedColumnFormula>IFERROR(INDEX(UNSPSCDes,MATCH(INDIRECT(ADDRESS(ROW(),COLUMN()-1,4)),UNSPSCCode,0)),"")</calculatedColumnFormula>
    </tableColumn>
    <tableColumn id="3" name="UNIDAD DE MEDIDA" dataDxfId="278" dataCellStyle="ArticleBody"/>
    <tableColumn id="4" name="CANTIDAD TOTAL ESTIMADA" dataDxfId="277" dataCellStyle="ArticleBody"/>
    <tableColumn id="5" name="PRECIO UNITARIO ESTIMADO" dataDxfId="2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9" name="Table360" displayName="Table360" ref="A933:F937" totalsRowShown="0">
  <autoFilter ref="A933:F937"/>
  <tableColumns count="6">
    <tableColumn id="1" name="CÓDIGO CATÁLOGO" dataDxfId="275" dataCellStyle="ArticleBody"/>
    <tableColumn id="2" name="ARTÍCULO">
      <calculatedColumnFormula>IFERROR(INDEX(UNSPSCDes,MATCH(INDIRECT(ADDRESS(ROW(),COLUMN()-1,4)),UNSPSCCode,0)),"")</calculatedColumnFormula>
    </tableColumn>
    <tableColumn id="3" name="UNIDAD DE MEDIDA" dataDxfId="274" dataCellStyle="ArticleBody"/>
    <tableColumn id="4" name="CANTIDAD TOTAL ESTIMADA" dataDxfId="273" dataCellStyle="ArticleBody"/>
    <tableColumn id="5" name="PRECIO UNITARIO ESTIMADO" dataDxfId="2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0" name="Table361" displayName="Table361" ref="A947:F948" totalsRowShown="0">
  <autoFilter ref="A947:F948"/>
  <tableColumns count="6">
    <tableColumn id="1" name="CÓDIGO CATÁLOGO" dataDxfId="271" dataCellStyle="ArticleBody"/>
    <tableColumn id="2" name="ARTÍCULO">
      <calculatedColumnFormula>IFERROR(INDEX(UNSPSCDes,MATCH(INDIRECT(ADDRESS(ROW(),COLUMN()-1,4)),UNSPSCCode,0)),"")</calculatedColumnFormula>
    </tableColumn>
    <tableColumn id="3" name="UNIDAD DE MEDIDA" dataDxfId="270" dataCellStyle="ArticleBody"/>
    <tableColumn id="4" name="CANTIDAD TOTAL ESTIMADA" dataDxfId="269" dataCellStyle="ArticleBody"/>
    <tableColumn id="5" name="PRECIO UNITARIO ESTIMADO" dataDxfId="2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1" name="Table362" displayName="Table362" ref="A958:F959" totalsRowShown="0">
  <autoFilter ref="A958:F959"/>
  <tableColumns count="6">
    <tableColumn id="1" name="CÓDIGO CATÁLOGO" dataDxfId="267" dataCellStyle="ArticleBody"/>
    <tableColumn id="2" name="ARTÍCULO">
      <calculatedColumnFormula>IFERROR(INDEX(UNSPSCDes,MATCH(INDIRECT(ADDRESS(ROW(),COLUMN()-1,4)),UNSPSCCode,0)),"")</calculatedColumnFormula>
    </tableColumn>
    <tableColumn id="3" name="UNIDAD DE MEDIDA" dataDxfId="266" dataCellStyle="ArticleBody"/>
    <tableColumn id="4" name="CANTIDAD TOTAL ESTIMADA" dataDxfId="265" dataCellStyle="ArticleBody"/>
    <tableColumn id="5" name="PRECIO UNITARIO ESTIMADO" dataDxfId="2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81:F82" totalsRowShown="0">
  <autoFilter ref="A81:F82"/>
  <tableColumns count="6">
    <tableColumn id="1" name="CÓDIGO CATÁLOGO" dataDxfId="435" dataCellStyle="ArticleBody"/>
    <tableColumn id="2" name="ARTÍCULO">
      <calculatedColumnFormula>IFERROR(INDEX(UNSPSCDes,MATCH(INDIRECT(ADDRESS(ROW(),COLUMN()-1,4)),UNSPSCCode,0)),"")</calculatedColumnFormula>
    </tableColumn>
    <tableColumn id="3" name="UNIDAD DE MEDIDA" dataDxfId="434" dataCellStyle="ArticleBody"/>
    <tableColumn id="4" name="CANTIDAD TOTAL ESTIMADA" dataDxfId="433" dataCellStyle="ArticleBody"/>
    <tableColumn id="5" name="PRECIO UNITARIO ESTIMADO" dataDxfId="4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2" name="Table363" displayName="Table363" ref="A969:F972" totalsRowShown="0">
  <autoFilter ref="A969:F972"/>
  <tableColumns count="6">
    <tableColumn id="1" name="CÓDIGO CATÁLOGO" dataDxfId="263" dataCellStyle="ArticleBody"/>
    <tableColumn id="2" name="ARTÍCULO">
      <calculatedColumnFormula>IFERROR(INDEX(UNSPSCDes,MATCH(INDIRECT(ADDRESS(ROW(),COLUMN()-1,4)),UNSPSCCode,0)),"")</calculatedColumnFormula>
    </tableColumn>
    <tableColumn id="3" name="UNIDAD DE MEDIDA" dataDxfId="262" dataCellStyle="ArticleBody"/>
    <tableColumn id="4" name="CANTIDAD TOTAL ESTIMADA" dataDxfId="261" dataCellStyle="ArticleBody"/>
    <tableColumn id="5" name="PRECIO UNITARIO ESTIMADO" dataDxfId="2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3" name="Table364" displayName="Table364" ref="A982:F985" totalsRowShown="0">
  <autoFilter ref="A982:F985"/>
  <tableColumns count="6">
    <tableColumn id="1" name="CÓDIGO CATÁLOGO" dataDxfId="259" dataCellStyle="ArticleBody"/>
    <tableColumn id="2" name="ARTÍCULO">
      <calculatedColumnFormula>IFERROR(INDEX(UNSPSCDes,MATCH(INDIRECT(ADDRESS(ROW(),COLUMN()-1,4)),UNSPSCCode,0)),"")</calculatedColumnFormula>
    </tableColumn>
    <tableColumn id="3" name="UNIDAD DE MEDIDA" dataDxfId="258" dataCellStyle="ArticleBody"/>
    <tableColumn id="4" name="CANTIDAD TOTAL ESTIMADA" dataDxfId="257" dataCellStyle="ArticleBody"/>
    <tableColumn id="5" name="PRECIO UNITARIO ESTIMADO" dataDxfId="2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995:F997" totalsRowShown="0">
  <autoFilter ref="A995:F997"/>
  <tableColumns count="6">
    <tableColumn id="1" name="CÓDIGO CATÁLOGO" dataDxfId="255" dataCellStyle="ArticleBody"/>
    <tableColumn id="2" name="ARTÍCULO">
      <calculatedColumnFormula>IFERROR(INDEX(UNSPSCDes,MATCH(INDIRECT(ADDRESS(ROW(),COLUMN()-1,4)),UNSPSCCode,0)),"")</calculatedColumnFormula>
    </tableColumn>
    <tableColumn id="3" name="UNIDAD DE MEDIDA" dataDxfId="254" dataCellStyle="ArticleBody"/>
    <tableColumn id="4" name="CANTIDAD TOTAL ESTIMADA" dataDxfId="253" dataCellStyle="ArticleBody"/>
    <tableColumn id="5" name="PRECIO UNITARIO ESTIMADO" dataDxfId="2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1007:F1009" totalsRowShown="0">
  <autoFilter ref="A1007:F1009"/>
  <tableColumns count="6">
    <tableColumn id="1" name="CÓDIGO CATÁLOGO" dataDxfId="251" dataCellStyle="ArticleBody"/>
    <tableColumn id="2" name="ARTÍCULO">
      <calculatedColumnFormula>IFERROR(INDEX(UNSPSCDes,MATCH(INDIRECT(ADDRESS(ROW(),COLUMN()-1,4)),UNSPSCCode,0)),"")</calculatedColumnFormula>
    </tableColumn>
    <tableColumn id="3" name="UNIDAD DE MEDIDA" dataDxfId="250" dataCellStyle="ArticleBody"/>
    <tableColumn id="4" name="CANTIDAD TOTAL ESTIMADA" dataDxfId="249" dataCellStyle="ArticleBody"/>
    <tableColumn id="5" name="PRECIO UNITARIO ESTIMADO" dataDxfId="2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6" name="Table367" displayName="Table367" ref="A1019:F1021" totalsRowShown="0">
  <autoFilter ref="A1019:F1021"/>
  <tableColumns count="6">
    <tableColumn id="1" name="CÓDIGO CATÁLOGO" dataDxfId="247" dataCellStyle="ArticleBody"/>
    <tableColumn id="2" name="ARTÍCULO">
      <calculatedColumnFormula>IFERROR(INDEX(UNSPSCDes,MATCH(INDIRECT(ADDRESS(ROW(),COLUMN()-1,4)),UNSPSCCode,0)),"")</calculatedColumnFormula>
    </tableColumn>
    <tableColumn id="3" name="UNIDAD DE MEDIDA" dataDxfId="246" dataCellStyle="ArticleBody"/>
    <tableColumn id="4" name="CANTIDAD TOTAL ESTIMADA" dataDxfId="245" dataCellStyle="ArticleBody"/>
    <tableColumn id="5" name="PRECIO UNITARIO ESTIMADO" dataDxfId="2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7" name="Table368" displayName="Table368" ref="A1031:F1033" totalsRowShown="0">
  <autoFilter ref="A1031:F1033"/>
  <tableColumns count="6">
    <tableColumn id="1" name="CÓDIGO CATÁLOGO" dataDxfId="243" dataCellStyle="ArticleBody"/>
    <tableColumn id="2" name="ARTÍCULO">
      <calculatedColumnFormula>IFERROR(INDEX(UNSPSCDes,MATCH(INDIRECT(ADDRESS(ROW(),COLUMN()-1,4)),UNSPSCCode,0)),"")</calculatedColumnFormula>
    </tableColumn>
    <tableColumn id="3" name="UNIDAD DE MEDIDA" dataDxfId="242" dataCellStyle="ArticleBody"/>
    <tableColumn id="4" name="CANTIDAD TOTAL ESTIMADA" dataDxfId="241" dataCellStyle="ArticleBody"/>
    <tableColumn id="5" name="PRECIO UNITARIO ESTIMADO" dataDxfId="2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9" name="Table370" displayName="Table370" ref="A1043:F1044" totalsRowShown="0">
  <autoFilter ref="A1043:F1044"/>
  <tableColumns count="6">
    <tableColumn id="1" name="CÓDIGO CATÁLOGO" dataDxfId="239" dataCellStyle="ArticleBody"/>
    <tableColumn id="2" name="ARTÍCULO">
      <calculatedColumnFormula>IFERROR(INDEX(UNSPSCDes,MATCH(INDIRECT(ADDRESS(ROW(),COLUMN()-1,4)),UNSPSCCode,0)),"")</calculatedColumnFormula>
    </tableColumn>
    <tableColumn id="3" name="UNIDAD DE MEDIDA" dataDxfId="238" dataCellStyle="ArticleBody"/>
    <tableColumn id="4" name="CANTIDAD TOTAL ESTIMADA" dataDxfId="237" dataCellStyle="ArticleBody"/>
    <tableColumn id="5" name="PRECIO UNITARIO ESTIMADO" dataDxfId="2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70" name="Table371" displayName="Table371" ref="A1054:F1055" totalsRowShown="0">
  <autoFilter ref="A1054:F1055"/>
  <tableColumns count="6">
    <tableColumn id="1" name="CÓDIGO CATÁLOGO" dataDxfId="235" dataCellStyle="ArticleBody"/>
    <tableColumn id="2" name="ARTÍCULO">
      <calculatedColumnFormula>IFERROR(INDEX(UNSPSCDes,MATCH(INDIRECT(ADDRESS(ROW(),COLUMN()-1,4)),UNSPSCCode,0)),"")</calculatedColumnFormula>
    </tableColumn>
    <tableColumn id="3" name="UNIDAD DE MEDIDA" dataDxfId="234" dataCellStyle="ArticleBody"/>
    <tableColumn id="4" name="CANTIDAD TOTAL ESTIMADA" dataDxfId="233" dataCellStyle="ArticleBody"/>
    <tableColumn id="5" name="PRECIO UNITARIO ESTIMADO" dataDxfId="2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1" name="Table372" displayName="Table372" ref="A1065:F1072" totalsRowShown="0">
  <autoFilter ref="A1065:F1072"/>
  <tableColumns count="6">
    <tableColumn id="1" name="CÓDIGO CATÁLOGO" dataDxfId="231" dataCellStyle="ArticleBody"/>
    <tableColumn id="2" name="ARTÍCULO">
      <calculatedColumnFormula>IFERROR(INDEX(UNSPSCDes,MATCH(INDIRECT(ADDRESS(ROW(),COLUMN()-1,4)),UNSPSCCode,0)),"")</calculatedColumnFormula>
    </tableColumn>
    <tableColumn id="3" name="UNIDAD DE MEDIDA" dataDxfId="230" dataCellStyle="ArticleBody"/>
    <tableColumn id="4" name="CANTIDAD TOTAL ESTIMADA" dataDxfId="229" dataCellStyle="ArticleBody"/>
    <tableColumn id="5" name="PRECIO UNITARIO ESTIMADO" dataDxfId="2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2" name="Table373" displayName="Table373" ref="A1082:F1084" totalsRowShown="0">
  <autoFilter ref="A1082:F1084"/>
  <tableColumns count="6">
    <tableColumn id="1" name="CÓDIGO CATÁLOGO" dataDxfId="227" dataCellStyle="ArticleBody"/>
    <tableColumn id="2" name="ARTÍCULO">
      <calculatedColumnFormula>IFERROR(INDEX(UNSPSCDes,MATCH(INDIRECT(ADDRESS(ROW(),COLUMN()-1,4)),UNSPSCCode,0)),"")</calculatedColumnFormula>
    </tableColumn>
    <tableColumn id="3" name="UNIDAD DE MEDIDA" dataDxfId="226" dataCellStyle="ArticleBody"/>
    <tableColumn id="4" name="CANTIDAD TOTAL ESTIMADA" dataDxfId="225" dataCellStyle="ArticleBody"/>
    <tableColumn id="5" name="PRECIO UNITARIO ESTIMADO" dataDxfId="2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92:F93" totalsRowShown="0">
  <autoFilter ref="A92:F93"/>
  <tableColumns count="6">
    <tableColumn id="1" name="CÓDIGO CATÁLOGO" dataDxfId="431" dataCellStyle="ArticleBody"/>
    <tableColumn id="2" name="ARTÍCULO">
      <calculatedColumnFormula>IFERROR(INDEX(UNSPSCDes,MATCH(INDIRECT(ADDRESS(ROW(),COLUMN()-1,4)),UNSPSCCode,0)),"")</calculatedColumnFormula>
    </tableColumn>
    <tableColumn id="3" name="UNIDAD DE MEDIDA" dataDxfId="430" dataCellStyle="ArticleBody"/>
    <tableColumn id="4" name="CANTIDAD TOTAL ESTIMADA" dataDxfId="429" dataCellStyle="ArticleBody"/>
    <tableColumn id="5" name="PRECIO UNITARIO ESTIMADO" dataDxfId="4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3" name="Table374" displayName="Table374" ref="A1094:F1095" totalsRowShown="0">
  <autoFilter ref="A1094:F1095"/>
  <tableColumns count="6">
    <tableColumn id="1" name="CÓDIGO CATÁLOGO" dataDxfId="223" dataCellStyle="ArticleBody"/>
    <tableColumn id="2" name="ARTÍCULO">
      <calculatedColumnFormula>IFERROR(INDEX(UNSPSCDes,MATCH(INDIRECT(ADDRESS(ROW(),COLUMN()-1,4)),UNSPSCCode,0)),"")</calculatedColumnFormula>
    </tableColumn>
    <tableColumn id="3" name="UNIDAD DE MEDIDA" dataDxfId="222" dataCellStyle="ArticleBody"/>
    <tableColumn id="4" name="CANTIDAD TOTAL ESTIMADA" dataDxfId="221" dataCellStyle="ArticleBody"/>
    <tableColumn id="5" name="PRECIO UNITARIO ESTIMADO" dataDxfId="2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4" name="Table375" displayName="Table375" ref="A1105:F1107" totalsRowShown="0">
  <autoFilter ref="A1105:F1107"/>
  <tableColumns count="6">
    <tableColumn id="1" name="CÓDIGO CATÁLOGO" dataDxfId="219" dataCellStyle="ArticleBody"/>
    <tableColumn id="2" name="ARTÍCULO">
      <calculatedColumnFormula>IFERROR(INDEX(UNSPSCDes,MATCH(INDIRECT(ADDRESS(ROW(),COLUMN()-1,4)),UNSPSCCode,0)),"")</calculatedColumnFormula>
    </tableColumn>
    <tableColumn id="3" name="UNIDAD DE MEDIDA" dataDxfId="218" dataCellStyle="ArticleBody"/>
    <tableColumn id="4" name="CANTIDAD TOTAL ESTIMADA" dataDxfId="217" dataCellStyle="ArticleBody"/>
    <tableColumn id="5" name="PRECIO UNITARIO ESTIMADO" dataDxfId="2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5" name="Table376" displayName="Table376" ref="A1117:F1118" totalsRowShown="0">
  <autoFilter ref="A1117:F11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6" name="Table377" displayName="Table377" ref="A1128:F1133" totalsRowShown="0">
  <autoFilter ref="A1128:F1133"/>
  <tableColumns count="6">
    <tableColumn id="1" name="CÓDIGO CATÁLOGO" dataDxfId="215" dataCellStyle="ArticleBody"/>
    <tableColumn id="2" name="ARTÍCULO">
      <calculatedColumnFormula>IFERROR(INDEX(UNSPSCDes,MATCH(INDIRECT(ADDRESS(ROW(),COLUMN()-1,4)),UNSPSCCode,0)),"")</calculatedColumnFormula>
    </tableColumn>
    <tableColumn id="3" name="UNIDAD DE MEDIDA" dataDxfId="214" dataCellStyle="ArticleBody"/>
    <tableColumn id="4" name="CANTIDAD TOTAL ESTIMADA" dataDxfId="213" dataCellStyle="ArticleBody"/>
    <tableColumn id="5" name="PRECIO UNITARIO ESTIMADO" dataDxfId="2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7" name="Table378" displayName="Table378" ref="A1143:F1145" totalsRowShown="0">
  <autoFilter ref="A1143:F1145"/>
  <tableColumns count="6">
    <tableColumn id="1" name="CÓDIGO CATÁLOGO" dataDxfId="211" dataCellStyle="ArticleBody"/>
    <tableColumn id="2" name="ARTÍCULO">
      <calculatedColumnFormula>IFERROR(INDEX(UNSPSCDes,MATCH(INDIRECT(ADDRESS(ROW(),COLUMN()-1,4)),UNSPSCCode,0)),"")</calculatedColumnFormula>
    </tableColumn>
    <tableColumn id="3" name="UNIDAD DE MEDIDA" dataDxfId="210" dataCellStyle="ArticleBody"/>
    <tableColumn id="4" name="CANTIDAD TOTAL ESTIMADA" dataDxfId="209" dataCellStyle="ArticleBody"/>
    <tableColumn id="5" name="PRECIO UNITARIO ESTIMADO" dataDxfId="2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8" name="Table379" displayName="Table379" ref="A1155:F1156" totalsRowShown="0">
  <autoFilter ref="A1155:F1156"/>
  <tableColumns count="6">
    <tableColumn id="1" name="CÓDIGO CATÁLOGO" dataDxfId="207" dataCellStyle="ArticleBody"/>
    <tableColumn id="2" name="ARTÍCULO">
      <calculatedColumnFormula>IFERROR(INDEX(UNSPSCDes,MATCH(INDIRECT(ADDRESS(ROW(),COLUMN()-1,4)),UNSPSCCode,0)),"")</calculatedColumnFormula>
    </tableColumn>
    <tableColumn id="3" name="UNIDAD DE MEDIDA" dataDxfId="206" dataCellStyle="ArticleBody"/>
    <tableColumn id="4" name="CANTIDAD TOTAL ESTIMADA" dataDxfId="205" dataCellStyle="ArticleBody"/>
    <tableColumn id="5" name="PRECIO UNITARIO ESTIMADO" dataDxfId="2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9" name="Table380" displayName="Table380" ref="A1166:F1171" totalsRowShown="0">
  <autoFilter ref="A1166:F11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80" name="Table381" displayName="Table381" ref="A1181:F1182" totalsRowShown="0">
  <autoFilter ref="A1181:F1182"/>
  <tableColumns count="6">
    <tableColumn id="1" name="CÓDIGO CATÁLOGO" dataDxfId="203" dataCellStyle="ArticleBody"/>
    <tableColumn id="2" name="ARTÍCULO">
      <calculatedColumnFormula>IFERROR(INDEX(UNSPSCDes,MATCH(INDIRECT(ADDRESS(ROW(),COLUMN()-1,4)),UNSPSCCode,0)),"")</calculatedColumnFormula>
    </tableColumn>
    <tableColumn id="3" name="UNIDAD DE MEDIDA" dataDxfId="202" dataCellStyle="ArticleBody"/>
    <tableColumn id="4" name="CANTIDAD TOTAL ESTIMADA" dataDxfId="201" dataCellStyle="ArticleBody"/>
    <tableColumn id="5" name="PRECIO UNITARIO ESTIMADO" dataDxfId="2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1" name="Table382" displayName="Table382" ref="A1192:F1195" totalsRowShown="0">
  <autoFilter ref="A1192:F11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2" name="Table383" displayName="Table383" ref="A1205:F1207" totalsRowShown="0">
  <autoFilter ref="A1205:F1207"/>
  <tableColumns count="6">
    <tableColumn id="1" name="CÓDIGO CATÁLOGO" dataDxfId="199" dataCellStyle="ArticleBody"/>
    <tableColumn id="2" name="ARTÍCULO">
      <calculatedColumnFormula>IFERROR(INDEX(UNSPSCDes,MATCH(INDIRECT(ADDRESS(ROW(),COLUMN()-1,4)),UNSPSCCode,0)),"")</calculatedColumnFormula>
    </tableColumn>
    <tableColumn id="3" name="UNIDAD DE MEDIDA" dataDxfId="198" dataCellStyle="ArticleBody"/>
    <tableColumn id="4" name="CANTIDAD TOTAL ESTIMADA" dataDxfId="197" dataCellStyle="ArticleBody"/>
    <tableColumn id="5" name="PRECIO UNITARIO ESTIMADO" dataDxfId="1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03:F104" totalsRowShown="0">
  <autoFilter ref="A103:F104"/>
  <tableColumns count="6">
    <tableColumn id="1" name="CÓDIGO CATÁLOGO" dataDxfId="427" dataCellStyle="ArticleBody"/>
    <tableColumn id="2" name="ARTÍCULO">
      <calculatedColumnFormula>IFERROR(INDEX(UNSPSCDes,MATCH(INDIRECT(ADDRESS(ROW(),COLUMN()-1,4)),UNSPSCCode,0)),"")</calculatedColumnFormula>
    </tableColumn>
    <tableColumn id="3" name="UNIDAD DE MEDIDA" dataDxfId="426" dataCellStyle="ArticleBody"/>
    <tableColumn id="4" name="CANTIDAD TOTAL ESTIMADA" dataDxfId="425" dataCellStyle="ArticleBody"/>
    <tableColumn id="5" name="PRECIO UNITARIO ESTIMADO" dataDxfId="4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3" name="Table384" displayName="Table384" ref="A1217:F1219" totalsRowShown="0">
  <autoFilter ref="A1217:F1219"/>
  <tableColumns count="6">
    <tableColumn id="1" name="CÓDIGO CATÁLOGO" dataDxfId="195" dataCellStyle="ArticleBody"/>
    <tableColumn id="2" name="ARTÍCULO">
      <calculatedColumnFormula>IFERROR(INDEX(UNSPSCDes,MATCH(INDIRECT(ADDRESS(ROW(),COLUMN()-1,4)),UNSPSCCode,0)),"")</calculatedColumnFormula>
    </tableColumn>
    <tableColumn id="3" name="UNIDAD DE MEDIDA" dataDxfId="194" dataCellStyle="ArticleBody"/>
    <tableColumn id="4" name="CANTIDAD TOTAL ESTIMADA" dataDxfId="193" dataCellStyle="ArticleBody"/>
    <tableColumn id="5" name="PRECIO UNITARIO ESTIMADO" dataDxfId="1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4" name="Table385" displayName="Table385" ref="A1229:F1231" totalsRowShown="0">
  <autoFilter ref="A1229:F1231"/>
  <tableColumns count="6">
    <tableColumn id="1" name="CÓDIGO CATÁLOGO" dataDxfId="191" dataCellStyle="ArticleBody"/>
    <tableColumn id="2" name="ARTÍCULO">
      <calculatedColumnFormula>IFERROR(INDEX(UNSPSCDes,MATCH(INDIRECT(ADDRESS(ROW(),COLUMN()-1,4)),UNSPSCCode,0)),"")</calculatedColumnFormula>
    </tableColumn>
    <tableColumn id="3" name="UNIDAD DE MEDIDA" dataDxfId="190" dataCellStyle="ArticleBody"/>
    <tableColumn id="4" name="CANTIDAD TOTAL ESTIMADA" dataDxfId="189" dataCellStyle="ArticleBody"/>
    <tableColumn id="5" name="PRECIO UNITARIO ESTIMADO" dataDxfId="1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5" name="Table386" displayName="Table386" ref="A1241:F1243" totalsRowShown="0">
  <autoFilter ref="A1241:F1243"/>
  <tableColumns count="6">
    <tableColumn id="1" name="CÓDIGO CATÁLOGO" dataDxfId="187" dataCellStyle="ArticleBody"/>
    <tableColumn id="2" name="ARTÍCULO">
      <calculatedColumnFormula>IFERROR(INDEX(UNSPSCDes,MATCH(INDIRECT(ADDRESS(ROW(),COLUMN()-1,4)),UNSPSCCode,0)),"")</calculatedColumnFormula>
    </tableColumn>
    <tableColumn id="3" name="UNIDAD DE MEDIDA" dataDxfId="186" dataCellStyle="ArticleBody"/>
    <tableColumn id="4" name="CANTIDAD TOTAL ESTIMADA" dataDxfId="185" dataCellStyle="ArticleBody"/>
    <tableColumn id="5" name="PRECIO UNITARIO ESTIMADO" dataDxfId="1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6" name="Table387" displayName="Table387" ref="A1253:F1269" totalsRowShown="0">
  <autoFilter ref="A1253:F1269"/>
  <tableColumns count="6">
    <tableColumn id="1" name="CÓDIGO CATÁLOGO" dataDxfId="183" dataCellStyle="ArticleBody"/>
    <tableColumn id="2" name="ARTÍCULO">
      <calculatedColumnFormula>IFERROR(INDEX(UNSPSCDes,MATCH(INDIRECT(ADDRESS(ROW(),COLUMN()-1,4)),UNSPSCCode,0)),"")</calculatedColumnFormula>
    </tableColumn>
    <tableColumn id="3" name="UNIDAD DE MEDIDA" dataDxfId="182" dataCellStyle="ArticleBody"/>
    <tableColumn id="4" name="CANTIDAD TOTAL ESTIMADA" dataDxfId="181" dataCellStyle="ArticleBody"/>
    <tableColumn id="5" name="PRECIO UNITARIO ESTIMADO" dataDxfId="1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7" name="Table388" displayName="Table388" ref="A1279:F1307" totalsRowShown="0">
  <autoFilter ref="A1279:F1307"/>
  <tableColumns count="6">
    <tableColumn id="1" name="CÓDIGO CATÁLOGO" dataDxfId="179" dataCellStyle="ArticleBody"/>
    <tableColumn id="2" name="ARTÍCULO">
      <calculatedColumnFormula>IFERROR(INDEX(UNSPSCDes,MATCH(INDIRECT(ADDRESS(ROW(),COLUMN()-1,4)),UNSPSCCode,0)),"")</calculatedColumnFormula>
    </tableColumn>
    <tableColumn id="3" name="UNIDAD DE MEDIDA" dataDxfId="178" dataCellStyle="ArticleBody"/>
    <tableColumn id="4" name="CANTIDAD TOTAL ESTIMADA" dataDxfId="177" dataCellStyle="ArticleBody"/>
    <tableColumn id="5" name="PRECIO UNITARIO ESTIMADO" dataDxfId="1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8" name="Table389" displayName="Table389" ref="A1317:F1364" totalsRowShown="0">
  <autoFilter ref="A1317:F13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9" name="Table390" displayName="Table390" ref="A1374:F1375" totalsRowShown="0">
  <autoFilter ref="A1374:F1375"/>
  <tableColumns count="6">
    <tableColumn id="1" name="CÓDIGO CATÁLOGO" dataDxfId="175" dataCellStyle="ArticleBody"/>
    <tableColumn id="2" name="ARTÍCULO">
      <calculatedColumnFormula>IFERROR(INDEX(UNSPSCDes,MATCH(INDIRECT(ADDRESS(ROW(),COLUMN()-1,4)),UNSPSCCode,0)),"")</calculatedColumnFormula>
    </tableColumn>
    <tableColumn id="3" name="UNIDAD DE MEDIDA" dataDxfId="174" dataCellStyle="ArticleBody"/>
    <tableColumn id="4" name="CANTIDAD TOTAL ESTIMADA" dataDxfId="173" dataCellStyle="ArticleBody"/>
    <tableColumn id="5" name="PRECIO UNITARIO ESTIMADO" dataDxfId="1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91" name="Table392" displayName="Table392" ref="A1385:F1388" totalsRowShown="0">
  <autoFilter ref="A1385:F1388"/>
  <tableColumns count="6">
    <tableColumn id="1" name="CÓDIGO CATÁLOGO" dataDxfId="171" dataCellStyle="ArticleBody"/>
    <tableColumn id="2" name="ARTÍCULO">
      <calculatedColumnFormula>IFERROR(INDEX(UNSPSCDes,MATCH(INDIRECT(ADDRESS(ROW(),COLUMN()-1,4)),UNSPSCCode,0)),"")</calculatedColumnFormula>
    </tableColumn>
    <tableColumn id="3" name="UNIDAD DE MEDIDA" dataDxfId="170" dataCellStyle="ArticleBody"/>
    <tableColumn id="4" name="CANTIDAD TOTAL ESTIMADA" dataDxfId="169" dataCellStyle="ArticleBody"/>
    <tableColumn id="5" name="PRECIO UNITARIO ESTIMADO" dataDxfId="1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92" name="Table393" displayName="Table393" ref="A1398:F1402" totalsRowShown="0">
  <autoFilter ref="A1398:F1402"/>
  <tableColumns count="6">
    <tableColumn id="1" name="CÓDIGO CATÁLOGO" dataDxfId="167" dataCellStyle="ArticleBody"/>
    <tableColumn id="2" name="ARTÍCULO">
      <calculatedColumnFormula>IFERROR(INDEX(UNSPSCDes,MATCH(INDIRECT(ADDRESS(ROW(),COLUMN()-1,4)),UNSPSCCode,0)),"")</calculatedColumnFormula>
    </tableColumn>
    <tableColumn id="3" name="UNIDAD DE MEDIDA" dataDxfId="166" dataCellStyle="ArticleBody"/>
    <tableColumn id="4" name="CANTIDAD TOTAL ESTIMADA" dataDxfId="165" dataCellStyle="ArticleBody"/>
    <tableColumn id="5" name="PRECIO UNITARIO ESTIMADO" dataDxfId="1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3" name="Table394" displayName="Table394" ref="A1412:F1420" totalsRowShown="0">
  <autoFilter ref="A1412:F1420"/>
  <tableColumns count="6">
    <tableColumn id="1" name="CÓDIGO CATÁLOGO" dataDxfId="163" dataCellStyle="ArticleBody"/>
    <tableColumn id="2" name="ARTÍCULO">
      <calculatedColumnFormula>IFERROR(INDEX(UNSPSCDes,MATCH(INDIRECT(ADDRESS(ROW(),COLUMN()-1,4)),UNSPSCCode,0)),"")</calculatedColumnFormula>
    </tableColumn>
    <tableColumn id="3" name="UNIDAD DE MEDIDA" dataDxfId="162" dataCellStyle="ArticleBody"/>
    <tableColumn id="4" name="CANTIDAD TOTAL ESTIMADA" dataDxfId="161" dataCellStyle="ArticleBody"/>
    <tableColumn id="5" name="PRECIO UNITARIO ESTIMADO" dataDxfId="1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14:F115" totalsRowShown="0">
  <autoFilter ref="A114:F115"/>
  <tableColumns count="6">
    <tableColumn id="1" name="CÓDIGO CATÁLOGO" dataDxfId="423" dataCellStyle="ArticleBody"/>
    <tableColumn id="2" name="ARTÍCULO">
      <calculatedColumnFormula>IFERROR(INDEX(UNSPSCDes,MATCH(INDIRECT(ADDRESS(ROW(),COLUMN()-1,4)),UNSPSCCode,0)),"")</calculatedColumnFormula>
    </tableColumn>
    <tableColumn id="3" name="UNIDAD DE MEDIDA" dataDxfId="422" dataCellStyle="ArticleBody"/>
    <tableColumn id="4" name="CANTIDAD TOTAL ESTIMADA" dataDxfId="421" dataCellStyle="ArticleBody"/>
    <tableColumn id="5" name="PRECIO UNITARIO ESTIMADO" dataDxfId="4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4" name="Table395" displayName="Table395" ref="A1430:F1438" totalsRowShown="0">
  <autoFilter ref="A1430:F1438"/>
  <tableColumns count="6">
    <tableColumn id="1" name="CÓDIGO CATÁLOGO" dataDxfId="159" dataCellStyle="ArticleBody"/>
    <tableColumn id="2" name="ARTÍCULO">
      <calculatedColumnFormula>IFERROR(INDEX(UNSPSCDes,MATCH(INDIRECT(ADDRESS(ROW(),COLUMN()-1,4)),UNSPSCCode,0)),"")</calculatedColumnFormula>
    </tableColumn>
    <tableColumn id="3" name="UNIDAD DE MEDIDA" dataDxfId="158" dataCellStyle="ArticleBody"/>
    <tableColumn id="4" name="CANTIDAD TOTAL ESTIMADA" dataDxfId="157" dataCellStyle="ArticleBody"/>
    <tableColumn id="5" name="PRECIO UNITARIO ESTIMADO" dataDxfId="1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5" name="Table396" displayName="Table396" ref="A1448:F1450" totalsRowShown="0">
  <autoFilter ref="A1448:F1450"/>
  <tableColumns count="6">
    <tableColumn id="1" name="CÓDIGO CATÁLOGO" dataDxfId="155" dataCellStyle="ArticleBody"/>
    <tableColumn id="2" name="ARTÍCULO">
      <calculatedColumnFormula>IFERROR(INDEX(UNSPSCDes,MATCH(INDIRECT(ADDRESS(ROW(),COLUMN()-1,4)),UNSPSCCode,0)),"")</calculatedColumnFormula>
    </tableColumn>
    <tableColumn id="3" name="UNIDAD DE MEDIDA" dataDxfId="154" dataCellStyle="ArticleBody"/>
    <tableColumn id="4" name="CANTIDAD TOTAL ESTIMADA" dataDxfId="153" dataCellStyle="ArticleBody"/>
    <tableColumn id="5" name="PRECIO UNITARIO ESTIMADO" dataDxfId="1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6" name="Table397" displayName="Table397" ref="A1460:F1470" totalsRowShown="0">
  <autoFilter ref="A1460:F1470"/>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dataDxfId="150" dataCellStyle="ArticleBody"/>
    <tableColumn id="4" name="CANTIDAD TOTAL ESTIMADA" dataDxfId="149" dataCellStyle="ArticleBody"/>
    <tableColumn id="5" name="PRECIO UNITARIO ESTIMADO" dataDxfId="1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7" name="Table398" displayName="Table398" ref="A1480:F1489" totalsRowShown="0">
  <autoFilter ref="A1480:F14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8" name="Table399" displayName="Table399" ref="A1499:F1504" totalsRowShown="0">
  <autoFilter ref="A1499:F1504"/>
  <tableColumns count="6">
    <tableColumn id="1" name="CÓDIGO CATÁLOGO" dataDxfId="147" dataCellStyle="ArticleBody"/>
    <tableColumn id="2" name="ARTÍCULO">
      <calculatedColumnFormula>IFERROR(INDEX(UNSPSCDes,MATCH(INDIRECT(ADDRESS(ROW(),COLUMN()-1,4)),UNSPSCCode,0)),"")</calculatedColumnFormula>
    </tableColumn>
    <tableColumn id="3" name="UNIDAD DE MEDIDA" dataDxfId="146" dataCellStyle="ArticleBody"/>
    <tableColumn id="4" name="CANTIDAD TOTAL ESTIMADA" dataDxfId="145" dataCellStyle="ArticleBody"/>
    <tableColumn id="5" name="PRECIO UNITARIO ESTIMADO" dataDxfId="1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9" name="Table3100" displayName="Table3100" ref="A1514:F1530" totalsRowShown="0">
  <autoFilter ref="A1514:F1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100" name="Table3101" displayName="Table3101" ref="A1540:F1549" totalsRowShown="0">
  <autoFilter ref="A1540:F1549"/>
  <tableColumns count="6">
    <tableColumn id="1" name="CÓDIGO CATÁLOGO" dataDxfId="143" dataCellStyle="ArticleBody"/>
    <tableColumn id="2" name="ARTÍCULO">
      <calculatedColumnFormula>IFERROR(INDEX(UNSPSCDes,MATCH(INDIRECT(ADDRESS(ROW(),COLUMN()-1,4)),UNSPSCCode,0)),"")</calculatedColumnFormula>
    </tableColumn>
    <tableColumn id="3" name="UNIDAD DE MEDIDA" dataDxfId="142" dataCellStyle="ArticleBody"/>
    <tableColumn id="4" name="CANTIDAD TOTAL ESTIMADA" dataDxfId="141" dataCellStyle="ArticleBody"/>
    <tableColumn id="5" name="PRECIO UNITARIO ESTIMADO" dataDxfId="1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101" name="Table3102" displayName="Table3102" ref="A1559:F1560" totalsRowShown="0">
  <autoFilter ref="A1559:F1560"/>
  <tableColumns count="6">
    <tableColumn id="1" name="CÓDIGO CATÁLOGO" dataDxfId="139" dataCellStyle="ArticleBody"/>
    <tableColumn id="2" name="ARTÍCULO">
      <calculatedColumnFormula>IFERROR(INDEX(UNSPSCDes,MATCH(INDIRECT(ADDRESS(ROW(),COLUMN()-1,4)),UNSPSCCode,0)),"")</calculatedColumnFormula>
    </tableColumn>
    <tableColumn id="3" name="UNIDAD DE MEDIDA" dataDxfId="138" dataCellStyle="ArticleBody"/>
    <tableColumn id="4" name="CANTIDAD TOTAL ESTIMADA" dataDxfId="137" dataCellStyle="ArticleBody"/>
    <tableColumn id="5" name="PRECIO UNITARIO ESTIMADO" dataDxfId="1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102" name="Table3103" displayName="Table3103" ref="A1570:F1571" totalsRowShown="0">
  <autoFilter ref="A1570:F1571"/>
  <tableColumns count="6">
    <tableColumn id="1" name="CÓDIGO CATÁLOGO" dataDxfId="135" dataCellStyle="ArticleBody"/>
    <tableColumn id="2" name="ARTÍCULO">
      <calculatedColumnFormula>IFERROR(INDEX(UNSPSCDes,MATCH(INDIRECT(ADDRESS(ROW(),COLUMN()-1,4)),UNSPSCCode,0)),"")</calculatedColumnFormula>
    </tableColumn>
    <tableColumn id="3" name="UNIDAD DE MEDIDA" dataDxfId="134" dataCellStyle="ArticleBody"/>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3" name="Table3104" displayName="Table3104" ref="A1581:F1582" totalsRowShown="0">
  <autoFilter ref="A1581:F1582"/>
  <tableColumns count="6">
    <tableColumn id="1" name="CÓDIGO CATÁLOGO" dataDxfId="131" dataCellStyle="ArticleBody"/>
    <tableColumn id="2" name="ARTÍCULO">
      <calculatedColumnFormula>IFERROR(INDEX(UNSPSCDes,MATCH(INDIRECT(ADDRESS(ROW(),COLUMN()-1,4)),UNSPSCCode,0)),"")</calculatedColumnFormula>
    </tableColumn>
    <tableColumn id="3" name="UNIDAD DE MEDIDA" dataDxfId="130" dataCellStyle="ArticleBody"/>
    <tableColumn id="4" name="CANTIDAD TOTAL ESTIMADA" dataDxfId="129" dataCellStyle="ArticleBody"/>
    <tableColumn id="5" name="PRECIO UNITARIO ESTIMADO" dataDxfId="1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112.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7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23.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13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1110" Type="http://schemas.openxmlformats.org/officeDocument/2006/relationships/table" Target="../tables/table61.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5.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table" Target="../tables/table72.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6.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83.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27.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9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table" Target="../tables/table38.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05.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4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16.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27.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5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6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76.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2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8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9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0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22.xml"/><Relationship Id="rId1169" Type="http://schemas.openxmlformats.org/officeDocument/2006/relationships/table" Target="../tables/table12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33.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44.xml"/><Relationship Id="rId1107" Type="http://schemas.openxmlformats.org/officeDocument/2006/relationships/table" Target="../tables/table5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1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6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22.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8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133.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4.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1095" Type="http://schemas.openxmlformats.org/officeDocument/2006/relationships/table" Target="../tables/table4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ctrlProp" Target="../ctrlProps/ctrlProp974.xml"/><Relationship Id="rId1120" Type="http://schemas.openxmlformats.org/officeDocument/2006/relationships/table" Target="../tables/table71.xml"/><Relationship Id="rId1162" Type="http://schemas.openxmlformats.org/officeDocument/2006/relationships/table" Target="../tables/table113.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ctrlProp" Target="../ctrlProps/ctrlProp1019.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1064" Type="http://schemas.openxmlformats.org/officeDocument/2006/relationships/table" Target="../tables/table1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ctrlProp" Target="../ctrlProps/ctrlProp985.xml"/><Relationship Id="rId1131" Type="http://schemas.openxmlformats.org/officeDocument/2006/relationships/table" Target="../tables/table82.xml"/><Relationship Id="rId1173" Type="http://schemas.openxmlformats.org/officeDocument/2006/relationships/table" Target="../tables/table124.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ctrlProp" Target="../ctrlProps/ctrlProp103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table" Target="../tables/table2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1100" Type="http://schemas.openxmlformats.org/officeDocument/2006/relationships/table" Target="../tables/table51.xml"/><Relationship Id="rId1142" Type="http://schemas.openxmlformats.org/officeDocument/2006/relationships/table" Target="../tables/table93.xml"/><Relationship Id="rId1184" Type="http://schemas.openxmlformats.org/officeDocument/2006/relationships/comments" Target="../comments1.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ctrlProp" Target="../ctrlProps/ctrlProp1041.xml"/><Relationship Id="rId1086" Type="http://schemas.openxmlformats.org/officeDocument/2006/relationships/table" Target="../tables/table3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1111" Type="http://schemas.openxmlformats.org/officeDocument/2006/relationships/table" Target="../tables/table62.xml"/><Relationship Id="rId1153" Type="http://schemas.openxmlformats.org/officeDocument/2006/relationships/table" Target="../tables/table104.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table" Target="../tables/table6.xml"/><Relationship Id="rId1097" Type="http://schemas.openxmlformats.org/officeDocument/2006/relationships/table" Target="../tables/table48.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1122" Type="http://schemas.openxmlformats.org/officeDocument/2006/relationships/table" Target="../tables/table73.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164" Type="http://schemas.openxmlformats.org/officeDocument/2006/relationships/table" Target="../tables/table11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ctrlProp" Target="../ctrlProps/ctrlProp1021.xml"/><Relationship Id="rId1066" Type="http://schemas.openxmlformats.org/officeDocument/2006/relationships/table" Target="../tables/table1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1133" Type="http://schemas.openxmlformats.org/officeDocument/2006/relationships/table" Target="../tables/table8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1175" Type="http://schemas.openxmlformats.org/officeDocument/2006/relationships/table" Target="../tables/table12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1077" Type="http://schemas.openxmlformats.org/officeDocument/2006/relationships/table" Target="../tables/table28.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table" Target="../tables/table5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table" Target="../tables/table9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table" Target="../tables/table3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table" Target="../tables/table64.xml"/><Relationship Id="rId1155" Type="http://schemas.openxmlformats.org/officeDocument/2006/relationships/table" Target="../tables/table10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table" Target="../tables/table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table" Target="../tables/table5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75.xml"/><Relationship Id="rId1166" Type="http://schemas.openxmlformats.org/officeDocument/2006/relationships/table" Target="../tables/table117.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table" Target="../tables/table1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table" Target="../tables/table86.xml"/><Relationship Id="rId1177" Type="http://schemas.openxmlformats.org/officeDocument/2006/relationships/table" Target="../tables/table128.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table" Target="../tables/table3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41.xml"/><Relationship Id="rId1104" Type="http://schemas.openxmlformats.org/officeDocument/2006/relationships/table" Target="../tables/table55.xml"/><Relationship Id="rId1146" Type="http://schemas.openxmlformats.org/officeDocument/2006/relationships/table" Target="../tables/table9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table" Target="../tables/table6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table" Target="../tables/table10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table" Target="../tables/table1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table" Target="../tables/table21.xml"/><Relationship Id="rId1126" Type="http://schemas.openxmlformats.org/officeDocument/2006/relationships/table" Target="../tables/table7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table" Target="../tables/table11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table" Target="../tables/table3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table" Target="../tables/table88.xml"/><Relationship Id="rId1179" Type="http://schemas.openxmlformats.org/officeDocument/2006/relationships/table" Target="../tables/table13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table" Target="../tables/table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table" Target="../tables/table43.xml"/><Relationship Id="rId1106" Type="http://schemas.openxmlformats.org/officeDocument/2006/relationships/table" Target="../tables/table57.xml"/><Relationship Id="rId1148" Type="http://schemas.openxmlformats.org/officeDocument/2006/relationships/table" Target="../tables/table9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table" Target="../tables/table12.xml"/><Relationship Id="rId1117" Type="http://schemas.openxmlformats.org/officeDocument/2006/relationships/table" Target="../tables/table68.xml"/><Relationship Id="rId1159" Type="http://schemas.openxmlformats.org/officeDocument/2006/relationships/table" Target="../tables/table11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table" Target="../tables/table12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table" Target="../tables/table23.xml"/><Relationship Id="rId1128" Type="http://schemas.openxmlformats.org/officeDocument/2006/relationships/table" Target="../tables/table7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table" Target="../tables/table13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table" Target="../tables/table34.xml"/><Relationship Id="rId1139" Type="http://schemas.openxmlformats.org/officeDocument/2006/relationships/table" Target="../tables/table9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table" Target="../tables/table10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table" Target="../tables/table3.xml"/><Relationship Id="rId1094" Type="http://schemas.openxmlformats.org/officeDocument/2006/relationships/table" Target="../tables/table45.xml"/><Relationship Id="rId1108" Type="http://schemas.openxmlformats.org/officeDocument/2006/relationships/table" Target="../tables/table5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4.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25.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9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3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0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4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1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2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5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63.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1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8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2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96.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4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07.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1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3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12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42.xml"/><Relationship Id="rId1105" Type="http://schemas.openxmlformats.org/officeDocument/2006/relationships/table" Target="../tables/table5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6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7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13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8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2.xml"/><Relationship Id="rId1149" Type="http://schemas.openxmlformats.org/officeDocument/2006/relationships/table" Target="../tables/table10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3.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2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9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35.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02.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6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47.xml"/><Relationship Id="rId7" Type="http://schemas.openxmlformats.org/officeDocument/2006/relationships/table" Target="../tables/table13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50.xml"/><Relationship Id="rId5" Type="http://schemas.openxmlformats.org/officeDocument/2006/relationships/ctrlProp" Target="../ctrlProps/ctrlProp1049.xml"/><Relationship Id="rId4" Type="http://schemas.openxmlformats.org/officeDocument/2006/relationships/ctrlProp" Target="../ctrlProps/ctrlProp10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5" t="s">
        <v>15167</v>
      </c>
      <c r="C6" s="85"/>
    </row>
    <row r="7" spans="2:7" ht="18" x14ac:dyDescent="0.25">
      <c r="B7" s="52" t="s">
        <v>5215</v>
      </c>
      <c r="C7" s="53">
        <f ca="1">PACC!B10</f>
        <v>326050665.25999999</v>
      </c>
      <c r="G7" s="28"/>
    </row>
    <row r="8" spans="2:7" ht="18" x14ac:dyDescent="0.25">
      <c r="B8" s="54" t="s">
        <v>3640</v>
      </c>
      <c r="C8" s="55">
        <f ca="1">PACC!B9</f>
        <v>134</v>
      </c>
      <c r="G8" s="28"/>
    </row>
    <row r="9" spans="2:7" ht="18" x14ac:dyDescent="0.25">
      <c r="B9" s="54" t="s">
        <v>5770</v>
      </c>
      <c r="C9" s="56" t="str">
        <f>IF(PACC!E6="","",PACC!E6)</f>
        <v>6111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17725</v>
      </c>
      <c r="C12" s="56" t="str">
        <f>IF(PACC!E9="","",PACC!E9)</f>
        <v>Instituto Estabilización de Precios</v>
      </c>
      <c r="G12" s="28"/>
    </row>
    <row r="13" spans="2:7" ht="16.5" customHeight="1" x14ac:dyDescent="0.25">
      <c r="B13" s="54" t="s">
        <v>18228</v>
      </c>
      <c r="C13" s="57" t="str">
        <f>IF(PACC!E11="","",PACC!E11)</f>
        <v>2022</v>
      </c>
      <c r="G13" s="29"/>
    </row>
    <row r="14" spans="2:7" ht="16.5" customHeight="1" x14ac:dyDescent="0.25">
      <c r="B14" s="54" t="s">
        <v>4035</v>
      </c>
      <c r="C14" s="75" t="str">
        <f>IF(PACC!E12="","",PACC!E12)</f>
        <v/>
      </c>
      <c r="G14" s="29"/>
    </row>
    <row r="15" spans="2:7" x14ac:dyDescent="0.25">
      <c r="B15" s="86" t="s">
        <v>3405</v>
      </c>
      <c r="C15" s="86"/>
    </row>
    <row r="16" spans="2:7" x14ac:dyDescent="0.25">
      <c r="B16" s="58" t="s">
        <v>10693</v>
      </c>
      <c r="C16" s="53">
        <f ca="1">SUMIF(ObjetoContratacionOculto,"="&amp;Bienes,TotalEstColumnValue)</f>
        <v>263836665.25999999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62214000</v>
      </c>
    </row>
    <row r="19" spans="2:3" x14ac:dyDescent="0.25">
      <c r="B19" s="58" t="s">
        <v>6783</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86" t="s">
        <v>16803</v>
      </c>
      <c r="C21" s="86"/>
    </row>
    <row r="22" spans="2:3" x14ac:dyDescent="0.25">
      <c r="B22" s="58" t="s">
        <v>11797</v>
      </c>
      <c r="C22" s="53">
        <f ca="1">SUMIF(MIPYMEOculto,"="&amp;MIPYMESí,TotalEstColumnValue)</f>
        <v>67375657.25999999</v>
      </c>
    </row>
    <row r="23" spans="2:3" x14ac:dyDescent="0.25">
      <c r="B23" s="58" t="s">
        <v>17858</v>
      </c>
      <c r="C23" s="53">
        <f>SUMIF(MIPYMEOculto,"="&amp;MIPYMEMujer,TotalEstColumnValue)</f>
        <v>0</v>
      </c>
    </row>
    <row r="24" spans="2:3" x14ac:dyDescent="0.25">
      <c r="B24" s="58" t="s">
        <v>3561</v>
      </c>
      <c r="C24" s="53">
        <f ca="1">SUMIF(MIPYMEOculto,"="&amp;MIPYMENo,TotalEstColumnValue)</f>
        <v>258675008</v>
      </c>
    </row>
    <row r="25" spans="2:3" x14ac:dyDescent="0.25">
      <c r="B25" s="85" t="s">
        <v>14392</v>
      </c>
      <c r="C25" s="85"/>
    </row>
    <row r="26" spans="2:3" x14ac:dyDescent="0.25">
      <c r="B26" s="58" t="s">
        <v>10104</v>
      </c>
      <c r="C26" s="53">
        <f ca="1">SUMIF(ProcedimientoOculto,"="&amp;ModCU,TotalEstColumnValue)</f>
        <v>1582184</v>
      </c>
    </row>
    <row r="27" spans="2:3" x14ac:dyDescent="0.25">
      <c r="B27" s="58" t="s">
        <v>9175</v>
      </c>
      <c r="C27" s="53">
        <f ca="1">SUMIF(ProcedimientoOculto,"="&amp;ModCM,TotalEstColumnValue)</f>
        <v>48883918.259999998</v>
      </c>
    </row>
    <row r="28" spans="2:3" x14ac:dyDescent="0.25">
      <c r="B28" s="58" t="s">
        <v>11065</v>
      </c>
      <c r="C28" s="53">
        <f ca="1">SUMIF(ProcedimientoOculto,"="&amp;ModCP,TotalEstColumnValue)</f>
        <v>25366555</v>
      </c>
    </row>
    <row r="29" spans="2:3" x14ac:dyDescent="0.25">
      <c r="B29" s="58" t="s">
        <v>7891</v>
      </c>
      <c r="C29" s="53">
        <f ca="1">SUMIF(ProcedimientoOculto,"="&amp;ModLP,TotalEstColumnValue)</f>
        <v>250218008</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5123</v>
      </c>
      <c r="C32" s="53">
        <f>SUMIF(ProcedimientoOculto,"="&amp;ModSO,TotalEstColumnValue)</f>
        <v>0</v>
      </c>
    </row>
    <row r="33" spans="2:3" x14ac:dyDescent="0.25">
      <c r="B33" s="52" t="s">
        <v>15997</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130"/>
  <sheetViews>
    <sheetView tabSelected="1" topLeftCell="A1810" zoomScaleSheetLayoutView="100" workbookViewId="0">
      <selection activeCell="E1811" sqref="E181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89"/>
      <c r="B1" s="42"/>
      <c r="C1" s="30"/>
      <c r="D1" s="30"/>
      <c r="E1" s="1"/>
      <c r="F1" s="42"/>
      <c r="G1" s="42"/>
      <c r="H1" s="2"/>
      <c r="I1" s="31"/>
      <c r="J1" s="31"/>
      <c r="K1" s="10"/>
      <c r="L1" s="10"/>
      <c r="M1" s="10"/>
    </row>
    <row r="2" spans="1:13" s="3" customFormat="1" ht="18" x14ac:dyDescent="0.25">
      <c r="A2" s="89"/>
      <c r="B2" s="92" t="s">
        <v>1389</v>
      </c>
      <c r="C2" s="92"/>
      <c r="D2" s="92"/>
      <c r="E2" s="92"/>
      <c r="F2" s="60"/>
      <c r="G2" s="42"/>
      <c r="H2" s="10"/>
    </row>
    <row r="3" spans="1:13" s="3" customFormat="1" ht="18" x14ac:dyDescent="0.25">
      <c r="A3" s="89"/>
      <c r="B3" s="93" t="str">
        <f>"AÑO "&amp;E11</f>
        <v>AÑO 2022</v>
      </c>
      <c r="C3" s="93"/>
      <c r="D3" s="93"/>
      <c r="E3" s="93"/>
      <c r="F3" s="61"/>
      <c r="G3" s="42"/>
      <c r="H3" s="10"/>
    </row>
    <row r="4" spans="1:13" s="3" customFormat="1" ht="18" x14ac:dyDescent="0.25">
      <c r="A4" s="8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5261</v>
      </c>
      <c r="E6" s="90" t="s">
        <v>7341</v>
      </c>
      <c r="F6" s="91"/>
    </row>
    <row r="7" spans="1:13" s="43" customFormat="1" ht="13.5" x14ac:dyDescent="0.25">
      <c r="A7" s="36" t="s">
        <v>16010</v>
      </c>
      <c r="B7" s="44"/>
      <c r="C7" s="44"/>
      <c r="D7" s="46" t="s">
        <v>10082</v>
      </c>
      <c r="E7" s="90" t="s">
        <v>15153</v>
      </c>
      <c r="F7" s="91"/>
    </row>
    <row r="8" spans="1:13" s="43" customFormat="1" ht="13.5" x14ac:dyDescent="0.25">
      <c r="A8" s="44"/>
      <c r="B8" s="44"/>
      <c r="C8" s="44"/>
      <c r="D8" s="46" t="s">
        <v>11675</v>
      </c>
      <c r="E8" s="90" t="s">
        <v>17208</v>
      </c>
      <c r="F8" s="91"/>
    </row>
    <row r="9" spans="1:13" s="43" customFormat="1" ht="13.5" x14ac:dyDescent="0.25">
      <c r="A9" s="38" t="s">
        <v>3826</v>
      </c>
      <c r="B9" s="48">
        <f ca="1">COUNTIFS(TotalEstColumnName,"="&amp;TotalEstLabel,TotalEstColumnValue,"&gt;0")</f>
        <v>134</v>
      </c>
      <c r="C9" s="44"/>
      <c r="D9" s="46" t="s">
        <v>6839</v>
      </c>
      <c r="E9" s="90" t="s">
        <v>4208</v>
      </c>
      <c r="F9" s="91"/>
    </row>
    <row r="10" spans="1:13" s="43" customFormat="1" ht="13.5" x14ac:dyDescent="0.25">
      <c r="A10" s="40" t="s">
        <v>17061</v>
      </c>
      <c r="B10" s="47">
        <f ca="1">SUMIF(TotalEstColumnName,"="&amp;TotalEstLabel,TotalEstColumnValue)</f>
        <v>326050665.25999999</v>
      </c>
      <c r="C10" s="44"/>
      <c r="D10" s="46" t="s">
        <v>14706</v>
      </c>
      <c r="E10" s="90" t="s">
        <v>15202</v>
      </c>
      <c r="F10" s="91"/>
    </row>
    <row r="11" spans="1:13" s="43" customFormat="1" ht="13.5" x14ac:dyDescent="0.25">
      <c r="A11" s="39"/>
      <c r="B11" s="39"/>
      <c r="C11" s="44"/>
      <c r="D11" s="46" t="s">
        <v>3422</v>
      </c>
      <c r="E11" s="94" t="s">
        <v>6491</v>
      </c>
      <c r="F11" s="95"/>
    </row>
    <row r="12" spans="1:13" s="43" customFormat="1" ht="13.5" x14ac:dyDescent="0.25">
      <c r="A12" s="37"/>
      <c r="B12" s="37"/>
      <c r="C12" s="37"/>
      <c r="D12" s="46" t="s">
        <v>3493</v>
      </c>
      <c r="E12" s="96" t="s">
        <v>6781</v>
      </c>
      <c r="F12" s="97"/>
    </row>
    <row r="15" spans="1:13" ht="33.950000000000003" customHeight="1" x14ac:dyDescent="0.25">
      <c r="A15" s="64" t="s">
        <v>16383</v>
      </c>
      <c r="B15" s="64" t="s">
        <v>161</v>
      </c>
      <c r="C15" s="64" t="s">
        <v>11725</v>
      </c>
      <c r="D15" s="64" t="s">
        <v>14378</v>
      </c>
      <c r="E15" s="64" t="s">
        <v>10963</v>
      </c>
      <c r="F15" s="64" t="s">
        <v>11096</v>
      </c>
    </row>
    <row r="16" spans="1:13" ht="14.1" customHeight="1" x14ac:dyDescent="0.25">
      <c r="A16" s="66" t="s">
        <v>18833</v>
      </c>
      <c r="B16" s="66" t="s">
        <v>18834</v>
      </c>
      <c r="C16" s="66" t="s">
        <v>17799</v>
      </c>
      <c r="D16" s="66" t="s">
        <v>17484</v>
      </c>
      <c r="E16" s="66" t="s">
        <v>8856</v>
      </c>
      <c r="F16" s="66" t="s">
        <v>6781</v>
      </c>
    </row>
    <row r="17" spans="1:10" ht="14.1" customHeight="1" x14ac:dyDescent="0.25">
      <c r="A17" s="87" t="s">
        <v>14828</v>
      </c>
      <c r="B17" s="67" t="s">
        <v>8530</v>
      </c>
      <c r="C17" s="76">
        <v>44579</v>
      </c>
      <c r="D17" s="87" t="s">
        <v>9387</v>
      </c>
      <c r="E17" s="80" t="s">
        <v>13094</v>
      </c>
      <c r="F17" s="81" t="s">
        <v>3080</v>
      </c>
    </row>
    <row r="18" spans="1:10" ht="14.1" customHeight="1" x14ac:dyDescent="0.25">
      <c r="A18" s="88"/>
      <c r="B18" s="67" t="s">
        <v>1786</v>
      </c>
      <c r="C18" s="79">
        <f>IF(C17="","",IF(AND(MONTH(C17)&gt;=1,MONTH(C17)&lt;=3),1,IF(AND(MONTH(C17)&gt;=4,MONTH(C17)&lt;=6),2,IF(AND(MONTH(C17)&gt;=7,MONTH(C17)&lt;=9),3,4))))</f>
        <v>1</v>
      </c>
      <c r="D18" s="88"/>
      <c r="E18" s="80" t="s">
        <v>2417</v>
      </c>
      <c r="F18" s="81" t="s">
        <v>11113</v>
      </c>
    </row>
    <row r="19" spans="1:10" ht="14.1" customHeight="1" x14ac:dyDescent="0.25">
      <c r="A19" s="88"/>
      <c r="B19" s="67" t="s">
        <v>12943</v>
      </c>
      <c r="C19" s="78">
        <v>44588</v>
      </c>
      <c r="D19" s="88"/>
      <c r="E19" s="80" t="s">
        <v>3073</v>
      </c>
      <c r="F19" s="81" t="s">
        <v>11113</v>
      </c>
    </row>
    <row r="20" spans="1:10" ht="14.1" customHeight="1" x14ac:dyDescent="0.25">
      <c r="A20" s="88"/>
      <c r="B20" s="67" t="s">
        <v>1786</v>
      </c>
      <c r="C20" s="79">
        <f>IF(C19="","",IF(AND(MONTH(C19)&gt;=1,MONTH(C19)&lt;=3),1,IF(AND(MONTH(C19)&gt;=4,MONTH(C19)&lt;=6),2,IF(AND(MONTH(C19)&gt;=7,MONTH(C19)&lt;=9),3,4))))</f>
        <v>1</v>
      </c>
      <c r="D20" s="88"/>
      <c r="E20" s="80" t="s">
        <v>13193</v>
      </c>
      <c r="F20" s="66" t="s">
        <v>11113</v>
      </c>
    </row>
    <row r="22" spans="1:10" ht="14.1" customHeight="1" x14ac:dyDescent="0.25">
      <c r="A22" s="72" t="s">
        <v>15736</v>
      </c>
      <c r="B22" s="72" t="s">
        <v>16147</v>
      </c>
      <c r="C22" s="72" t="s">
        <v>15642</v>
      </c>
      <c r="D22" s="72" t="s">
        <v>15252</v>
      </c>
      <c r="E22" s="72" t="s">
        <v>6933</v>
      </c>
      <c r="F22" s="72" t="s">
        <v>15281</v>
      </c>
    </row>
    <row r="23" spans="1:10" ht="14.1" customHeight="1" x14ac:dyDescent="0.25">
      <c r="A23" s="82">
        <v>50121538</v>
      </c>
      <c r="B23" s="69" t="str">
        <f ca="1">IFERROR(INDEX(UNSPSCDes,MATCH(INDIRECT(ADDRESS(ROW(),COLUMN()-1,4)),UNSPSCCode,0)),"")</f>
        <v>Pescado almacenado en repisa</v>
      </c>
      <c r="C23" s="82" t="s">
        <v>1449</v>
      </c>
      <c r="D23" s="82">
        <v>15000</v>
      </c>
      <c r="E23" s="71">
        <v>55</v>
      </c>
      <c r="F23" s="70">
        <f ca="1">INDIRECT(ADDRESS(ROW(),COLUMN()-2,4))*INDIRECT(ADDRESS(ROW(),COLUMN()-1,4))</f>
        <v>825000</v>
      </c>
    </row>
    <row r="24" spans="1:10" ht="13.5" customHeight="1" x14ac:dyDescent="0.25">
      <c r="A24" s="82">
        <v>50121538</v>
      </c>
      <c r="B24" s="69" t="str">
        <f ca="1">IFERROR(INDEX(UNSPSCDes,MATCH(INDIRECT(ADDRESS(ROW(),COLUMN()-1,4)),UNSPSCCode,0)),"")</f>
        <v>Pescado almacenado en repisa</v>
      </c>
      <c r="C24" s="82" t="s">
        <v>1449</v>
      </c>
      <c r="D24" s="82">
        <v>7500</v>
      </c>
      <c r="E24" s="71">
        <v>18</v>
      </c>
      <c r="F24" s="70">
        <f ca="1">INDIRECT(ADDRESS(ROW(),COLUMN()-2,4))*INDIRECT(ADDRESS(ROW(),COLUMN()-1,4))</f>
        <v>135000</v>
      </c>
    </row>
    <row r="25" spans="1:10" ht="14.1" customHeight="1" x14ac:dyDescent="0.25">
      <c r="E25" s="83" t="s">
        <v>12551</v>
      </c>
      <c r="F25" s="74">
        <f ca="1">SUM(Table4[MONTO TOTAL ESTIMADO])</f>
        <v>960000</v>
      </c>
      <c r="H25" s="26" t="str">
        <f>C16</f>
        <v>Bienes</v>
      </c>
      <c r="I25" s="26" t="str">
        <f>E16</f>
        <v>Sí</v>
      </c>
      <c r="J25" s="26" t="str">
        <f>D16</f>
        <v>Compras Menores</v>
      </c>
    </row>
    <row r="26" spans="1:10" ht="14.1" customHeight="1" thickBot="1" x14ac:dyDescent="0.3"/>
    <row r="27" spans="1:10" ht="33.75" customHeight="1" thickBot="1" x14ac:dyDescent="0.25">
      <c r="A27" s="64" t="s">
        <v>16383</v>
      </c>
      <c r="B27" s="64" t="s">
        <v>161</v>
      </c>
      <c r="C27" s="64" t="s">
        <v>11725</v>
      </c>
      <c r="D27" s="64" t="s">
        <v>14378</v>
      </c>
      <c r="E27" s="64" t="s">
        <v>10963</v>
      </c>
      <c r="F27" s="64" t="s">
        <v>11096</v>
      </c>
      <c r="G27" s="45"/>
      <c r="H27" s="45"/>
      <c r="I27" s="45"/>
      <c r="J27" s="45"/>
    </row>
    <row r="28" spans="1:10" ht="14.1" customHeight="1" thickBot="1" x14ac:dyDescent="0.25">
      <c r="A28" s="66" t="s">
        <v>18833</v>
      </c>
      <c r="B28" s="66" t="s">
        <v>18835</v>
      </c>
      <c r="C28" s="66" t="s">
        <v>17799</v>
      </c>
      <c r="D28" s="66" t="s">
        <v>17484</v>
      </c>
      <c r="E28" s="66" t="s">
        <v>8856</v>
      </c>
      <c r="F28" s="66"/>
      <c r="G28" s="45"/>
      <c r="H28" s="45"/>
      <c r="I28" s="45"/>
      <c r="J28" s="45"/>
    </row>
    <row r="29" spans="1:10" ht="14.1" customHeight="1" thickBot="1" x14ac:dyDescent="0.25">
      <c r="A29" s="87" t="s">
        <v>14828</v>
      </c>
      <c r="B29" s="67" t="s">
        <v>8530</v>
      </c>
      <c r="C29" s="76">
        <v>44669</v>
      </c>
      <c r="D29" s="87" t="s">
        <v>9387</v>
      </c>
      <c r="E29" s="67" t="s">
        <v>13094</v>
      </c>
      <c r="F29" s="81" t="s">
        <v>3080</v>
      </c>
      <c r="G29" s="45"/>
      <c r="H29" s="45"/>
      <c r="I29" s="45"/>
      <c r="J29" s="45"/>
    </row>
    <row r="30" spans="1:10" ht="14.1" customHeight="1" thickBot="1" x14ac:dyDescent="0.25">
      <c r="A30" s="88"/>
      <c r="B30" s="67" t="s">
        <v>1786</v>
      </c>
      <c r="C30" s="77">
        <f>IF(C29="","",IF(AND(MONTH(C29)&gt;=1,MONTH(C29)&lt;=3),1,IF(AND(MONTH(C29)&gt;=4,MONTH(C29)&lt;=6),2,IF(AND(MONTH(C29)&gt;=7,MONTH(C29)&lt;=9),3,4))))</f>
        <v>2</v>
      </c>
      <c r="D30" s="88"/>
      <c r="E30" s="67" t="s">
        <v>2417</v>
      </c>
      <c r="F30" s="81" t="s">
        <v>11113</v>
      </c>
      <c r="G30" s="45"/>
      <c r="H30" s="45"/>
      <c r="I30" s="45"/>
      <c r="J30" s="45"/>
    </row>
    <row r="31" spans="1:10" ht="14.1" customHeight="1" thickBot="1" x14ac:dyDescent="0.25">
      <c r="A31" s="88"/>
      <c r="B31" s="67" t="s">
        <v>12943</v>
      </c>
      <c r="C31" s="76">
        <v>44678</v>
      </c>
      <c r="D31" s="88"/>
      <c r="E31" s="67" t="s">
        <v>3073</v>
      </c>
      <c r="F31" s="81" t="s">
        <v>11113</v>
      </c>
      <c r="G31" s="45"/>
      <c r="H31" s="45"/>
      <c r="I31" s="45"/>
      <c r="J31" s="45"/>
    </row>
    <row r="32" spans="1:10" ht="14.1" customHeight="1" thickBot="1" x14ac:dyDescent="0.25">
      <c r="A32" s="88"/>
      <c r="B32" s="67" t="s">
        <v>1786</v>
      </c>
      <c r="C32" s="77">
        <f>IF(C31="","",IF(AND(MONTH(C31)&gt;=1,MONTH(C31)&lt;=3),1,IF(AND(MONTH(C31)&gt;=4,MONTH(C31)&lt;=6),2,IF(AND(MONTH(C31)&gt;=7,MONTH(C31)&lt;=9),3,4))))</f>
        <v>2</v>
      </c>
      <c r="D32" s="88"/>
      <c r="E32" s="67" t="s">
        <v>13193</v>
      </c>
      <c r="F32" s="66" t="s">
        <v>11113</v>
      </c>
      <c r="G32" s="45"/>
      <c r="H32" s="45"/>
      <c r="I32" s="45"/>
      <c r="J32" s="45"/>
    </row>
    <row r="33" spans="1:10" ht="14.1" customHeight="1" thickBot="1" x14ac:dyDescent="0.25">
      <c r="A33" s="45"/>
      <c r="B33" s="45"/>
      <c r="C33" s="45"/>
      <c r="D33" s="45"/>
      <c r="E33" s="45"/>
      <c r="F33" s="45"/>
      <c r="G33" s="45"/>
      <c r="H33" s="45"/>
      <c r="I33" s="45"/>
      <c r="J33" s="45"/>
    </row>
    <row r="34" spans="1:10" ht="14.1" customHeight="1" thickBot="1" x14ac:dyDescent="0.25">
      <c r="A34" s="72" t="s">
        <v>15736</v>
      </c>
      <c r="B34" s="72" t="s">
        <v>16147</v>
      </c>
      <c r="C34" s="72" t="s">
        <v>15642</v>
      </c>
      <c r="D34" s="72" t="s">
        <v>15252</v>
      </c>
      <c r="E34" s="72" t="s">
        <v>6933</v>
      </c>
      <c r="F34" s="72" t="s">
        <v>15281</v>
      </c>
      <c r="G34" s="45"/>
      <c r="H34" s="45"/>
      <c r="I34" s="45"/>
      <c r="J34" s="45"/>
    </row>
    <row r="35" spans="1:10" ht="14.1" customHeight="1" x14ac:dyDescent="0.2">
      <c r="A35" s="82">
        <v>50121538</v>
      </c>
      <c r="B35" s="69" t="str">
        <f ca="1">IFERROR(INDEX(UNSPSCDes,MATCH(INDIRECT(ADDRESS(ROW(),COLUMN()-1,4)),UNSPSCCode,0)),"")</f>
        <v>Pescado almacenado en repisa</v>
      </c>
      <c r="C35" s="82" t="s">
        <v>1449</v>
      </c>
      <c r="D35" s="82">
        <v>15000</v>
      </c>
      <c r="E35" s="71">
        <v>55</v>
      </c>
      <c r="F35" s="70">
        <f ca="1">INDIRECT(ADDRESS(ROW(),COLUMN()-2,4))*INDIRECT(ADDRESS(ROW(),COLUMN()-1,4))</f>
        <v>825000</v>
      </c>
      <c r="G35" s="45"/>
      <c r="H35" s="45"/>
      <c r="I35" s="45"/>
      <c r="J35" s="45"/>
    </row>
    <row r="36" spans="1:10" ht="13.5" customHeight="1" x14ac:dyDescent="0.2">
      <c r="A36" s="82">
        <v>50121538</v>
      </c>
      <c r="B36" s="69" t="str">
        <f ca="1">IFERROR(INDEX(UNSPSCDes,MATCH(INDIRECT(ADDRESS(ROW(),COLUMN()-1,4)),UNSPSCCode,0)),"")</f>
        <v>Pescado almacenado en repisa</v>
      </c>
      <c r="C36" s="82" t="s">
        <v>1449</v>
      </c>
      <c r="D36" s="82">
        <v>7500</v>
      </c>
      <c r="E36" s="71">
        <v>18</v>
      </c>
      <c r="F36" s="70">
        <f ca="1">INDIRECT(ADDRESS(ROW(),COLUMN()-2,4))*INDIRECT(ADDRESS(ROW(),COLUMN()-1,4))</f>
        <v>135000</v>
      </c>
      <c r="G36" s="45"/>
      <c r="H36" s="45"/>
      <c r="I36" s="45"/>
      <c r="J36" s="45"/>
    </row>
    <row r="37" spans="1:10" ht="14.1" customHeight="1" x14ac:dyDescent="0.2">
      <c r="A37" s="45"/>
      <c r="B37" s="45"/>
      <c r="C37" s="45"/>
      <c r="D37" s="45"/>
      <c r="E37" s="73" t="s">
        <v>12551</v>
      </c>
      <c r="F37" s="74">
        <f ca="1">SUM(Table32[MONTO TOTAL ESTIMADO])</f>
        <v>960000</v>
      </c>
      <c r="G37" s="45"/>
      <c r="H37" s="45" t="str">
        <f>C28</f>
        <v>Bienes</v>
      </c>
      <c r="I37" s="45" t="str">
        <f>E28</f>
        <v>Sí</v>
      </c>
      <c r="J37" s="45" t="str">
        <f>D28</f>
        <v>Compras Menores</v>
      </c>
    </row>
    <row r="38" spans="1:10" ht="14.1" customHeight="1" thickBot="1" x14ac:dyDescent="0.3"/>
    <row r="39" spans="1:10" ht="33.75" customHeight="1" thickBot="1" x14ac:dyDescent="0.25">
      <c r="A39" s="64" t="s">
        <v>16383</v>
      </c>
      <c r="B39" s="64" t="s">
        <v>161</v>
      </c>
      <c r="C39" s="64" t="s">
        <v>11725</v>
      </c>
      <c r="D39" s="64" t="s">
        <v>14378</v>
      </c>
      <c r="E39" s="64" t="s">
        <v>10963</v>
      </c>
      <c r="F39" s="64" t="s">
        <v>11096</v>
      </c>
      <c r="G39" s="45"/>
      <c r="H39" s="45"/>
      <c r="I39" s="45"/>
      <c r="J39" s="45"/>
    </row>
    <row r="40" spans="1:10" ht="14.1" customHeight="1" thickBot="1" x14ac:dyDescent="0.25">
      <c r="A40" s="66" t="s">
        <v>18833</v>
      </c>
      <c r="B40" s="66" t="s">
        <v>18836</v>
      </c>
      <c r="C40" s="66" t="s">
        <v>17799</v>
      </c>
      <c r="D40" s="66" t="s">
        <v>17484</v>
      </c>
      <c r="E40" s="66" t="s">
        <v>8856</v>
      </c>
      <c r="F40" s="66"/>
      <c r="G40" s="45"/>
      <c r="H40" s="45"/>
      <c r="I40" s="45"/>
      <c r="J40" s="45"/>
    </row>
    <row r="41" spans="1:10" ht="14.1" customHeight="1" thickBot="1" x14ac:dyDescent="0.25">
      <c r="A41" s="87" t="s">
        <v>14828</v>
      </c>
      <c r="B41" s="67" t="s">
        <v>8530</v>
      </c>
      <c r="C41" s="76">
        <v>44760</v>
      </c>
      <c r="D41" s="87" t="s">
        <v>9387</v>
      </c>
      <c r="E41" s="67" t="s">
        <v>13094</v>
      </c>
      <c r="F41" s="81" t="s">
        <v>3080</v>
      </c>
      <c r="G41" s="45"/>
      <c r="H41" s="45"/>
      <c r="I41" s="45"/>
      <c r="J41" s="45"/>
    </row>
    <row r="42" spans="1:10" ht="14.1" customHeight="1" thickBot="1" x14ac:dyDescent="0.25">
      <c r="A42" s="88"/>
      <c r="B42" s="67" t="s">
        <v>1786</v>
      </c>
      <c r="C42" s="77">
        <f>IF(C41="","",IF(AND(MONTH(C41)&gt;=1,MONTH(C41)&lt;=3),1,IF(AND(MONTH(C41)&gt;=4,MONTH(C41)&lt;=6),2,IF(AND(MONTH(C41)&gt;=7,MONTH(C41)&lt;=9),3,4))))</f>
        <v>3</v>
      </c>
      <c r="D42" s="88"/>
      <c r="E42" s="67" t="s">
        <v>2417</v>
      </c>
      <c r="F42" s="81" t="s">
        <v>11113</v>
      </c>
      <c r="G42" s="45"/>
      <c r="H42" s="45"/>
      <c r="I42" s="45"/>
      <c r="J42" s="45"/>
    </row>
    <row r="43" spans="1:10" ht="14.1" customHeight="1" thickBot="1" x14ac:dyDescent="0.25">
      <c r="A43" s="88"/>
      <c r="B43" s="67" t="s">
        <v>12943</v>
      </c>
      <c r="C43" s="76">
        <v>44769</v>
      </c>
      <c r="D43" s="88"/>
      <c r="E43" s="67" t="s">
        <v>3073</v>
      </c>
      <c r="F43" s="81" t="s">
        <v>11113</v>
      </c>
      <c r="G43" s="45"/>
      <c r="H43" s="45"/>
      <c r="I43" s="45"/>
      <c r="J43" s="45"/>
    </row>
    <row r="44" spans="1:10" ht="14.1" customHeight="1" thickBot="1" x14ac:dyDescent="0.25">
      <c r="A44" s="88"/>
      <c r="B44" s="67" t="s">
        <v>1786</v>
      </c>
      <c r="C44" s="77">
        <f>IF(C43="","",IF(AND(MONTH(C43)&gt;=1,MONTH(C43)&lt;=3),1,IF(AND(MONTH(C43)&gt;=4,MONTH(C43)&lt;=6),2,IF(AND(MONTH(C43)&gt;=7,MONTH(C43)&lt;=9),3,4))))</f>
        <v>3</v>
      </c>
      <c r="D44" s="88"/>
      <c r="E44" s="67" t="s">
        <v>13193</v>
      </c>
      <c r="F44" s="66" t="s">
        <v>11113</v>
      </c>
      <c r="G44" s="45"/>
      <c r="H44" s="45"/>
      <c r="I44" s="45"/>
      <c r="J44" s="45"/>
    </row>
    <row r="45" spans="1:10" ht="14.1" customHeight="1" thickBot="1" x14ac:dyDescent="0.25">
      <c r="A45" s="45"/>
      <c r="B45" s="45"/>
      <c r="C45" s="45"/>
      <c r="D45" s="45"/>
      <c r="E45" s="45"/>
      <c r="F45" s="45"/>
      <c r="G45" s="45"/>
      <c r="H45" s="45"/>
      <c r="I45" s="45"/>
      <c r="J45" s="45"/>
    </row>
    <row r="46" spans="1:10" ht="14.1" customHeight="1" thickBot="1" x14ac:dyDescent="0.25">
      <c r="A46" s="72" t="s">
        <v>15736</v>
      </c>
      <c r="B46" s="72" t="s">
        <v>16147</v>
      </c>
      <c r="C46" s="72" t="s">
        <v>15642</v>
      </c>
      <c r="D46" s="72" t="s">
        <v>15252</v>
      </c>
      <c r="E46" s="72" t="s">
        <v>6933</v>
      </c>
      <c r="F46" s="72" t="s">
        <v>15281</v>
      </c>
      <c r="G46" s="45"/>
      <c r="H46" s="45"/>
      <c r="I46" s="45"/>
      <c r="J46" s="45"/>
    </row>
    <row r="47" spans="1:10" ht="14.1" customHeight="1" x14ac:dyDescent="0.2">
      <c r="A47" s="82">
        <v>50121538</v>
      </c>
      <c r="B47" s="69" t="str">
        <f ca="1">IFERROR(INDEX(UNSPSCDes,MATCH(INDIRECT(ADDRESS(ROW(),COLUMN()-1,4)),UNSPSCCode,0)),"")</f>
        <v>Pescado almacenado en repisa</v>
      </c>
      <c r="C47" s="82" t="s">
        <v>1449</v>
      </c>
      <c r="D47" s="82">
        <v>15000</v>
      </c>
      <c r="E47" s="71">
        <v>55</v>
      </c>
      <c r="F47" s="70">
        <f ca="1">INDIRECT(ADDRESS(ROW(),COLUMN()-2,4))*INDIRECT(ADDRESS(ROW(),COLUMN()-1,4))</f>
        <v>825000</v>
      </c>
      <c r="G47" s="45"/>
      <c r="H47" s="45"/>
      <c r="I47" s="45"/>
      <c r="J47" s="45"/>
    </row>
    <row r="48" spans="1:10" ht="13.5" customHeight="1" x14ac:dyDescent="0.2">
      <c r="A48" s="82">
        <v>50121538</v>
      </c>
      <c r="B48" s="69" t="str">
        <f ca="1">IFERROR(INDEX(UNSPSCDes,MATCH(INDIRECT(ADDRESS(ROW(),COLUMN()-1,4)),UNSPSCCode,0)),"")</f>
        <v>Pescado almacenado en repisa</v>
      </c>
      <c r="C48" s="82" t="s">
        <v>1449</v>
      </c>
      <c r="D48" s="82">
        <v>7500</v>
      </c>
      <c r="E48" s="71">
        <v>18</v>
      </c>
      <c r="F48" s="70">
        <f ca="1">INDIRECT(ADDRESS(ROW(),COLUMN()-2,4))*INDIRECT(ADDRESS(ROW(),COLUMN()-1,4))</f>
        <v>135000</v>
      </c>
      <c r="G48" s="45"/>
      <c r="H48" s="45"/>
      <c r="I48" s="45"/>
      <c r="J48" s="45"/>
    </row>
    <row r="49" spans="1:10" ht="14.1" customHeight="1" x14ac:dyDescent="0.2">
      <c r="A49" s="45"/>
      <c r="B49" s="45"/>
      <c r="C49" s="45"/>
      <c r="D49" s="45"/>
      <c r="E49" s="73" t="s">
        <v>12551</v>
      </c>
      <c r="F49" s="74">
        <f ca="1">SUM(Table33[MONTO TOTAL ESTIMADO])</f>
        <v>960000</v>
      </c>
      <c r="G49" s="45"/>
      <c r="H49" s="45" t="str">
        <f>C40</f>
        <v>Bienes</v>
      </c>
      <c r="I49" s="45" t="str">
        <f>E40</f>
        <v>Sí</v>
      </c>
      <c r="J49" s="45" t="str">
        <f>D40</f>
        <v>Compras Menores</v>
      </c>
    </row>
    <row r="50" spans="1:10" ht="14.1" customHeight="1" thickBot="1" x14ac:dyDescent="0.3"/>
    <row r="51" spans="1:10" ht="33.75" customHeight="1" thickBot="1" x14ac:dyDescent="0.25">
      <c r="A51" s="64" t="s">
        <v>16383</v>
      </c>
      <c r="B51" s="64" t="s">
        <v>161</v>
      </c>
      <c r="C51" s="64" t="s">
        <v>11725</v>
      </c>
      <c r="D51" s="64" t="s">
        <v>14378</v>
      </c>
      <c r="E51" s="64" t="s">
        <v>10963</v>
      </c>
      <c r="F51" s="64" t="s">
        <v>11096</v>
      </c>
      <c r="G51" s="45"/>
      <c r="H51" s="45"/>
      <c r="I51" s="45"/>
      <c r="J51" s="45"/>
    </row>
    <row r="52" spans="1:10" ht="14.1" customHeight="1" thickBot="1" x14ac:dyDescent="0.25">
      <c r="A52" s="66" t="s">
        <v>18833</v>
      </c>
      <c r="B52" s="66" t="s">
        <v>18837</v>
      </c>
      <c r="C52" s="66" t="s">
        <v>17799</v>
      </c>
      <c r="D52" s="66" t="s">
        <v>17484</v>
      </c>
      <c r="E52" s="66" t="s">
        <v>8856</v>
      </c>
      <c r="F52" s="66"/>
      <c r="G52" s="45"/>
      <c r="H52" s="45"/>
      <c r="I52" s="45"/>
      <c r="J52" s="45"/>
    </row>
    <row r="53" spans="1:10" ht="14.1" customHeight="1" thickBot="1" x14ac:dyDescent="0.25">
      <c r="A53" s="87" t="s">
        <v>14828</v>
      </c>
      <c r="B53" s="67" t="s">
        <v>8530</v>
      </c>
      <c r="C53" s="76">
        <v>44853</v>
      </c>
      <c r="D53" s="87" t="s">
        <v>9387</v>
      </c>
      <c r="E53" s="67" t="s">
        <v>13094</v>
      </c>
      <c r="F53" s="81" t="s">
        <v>3080</v>
      </c>
      <c r="G53" s="45"/>
      <c r="H53" s="45"/>
      <c r="I53" s="45"/>
      <c r="J53" s="45"/>
    </row>
    <row r="54" spans="1:10" ht="14.1" customHeight="1" thickBot="1" x14ac:dyDescent="0.25">
      <c r="A54" s="88"/>
      <c r="B54" s="67" t="s">
        <v>1786</v>
      </c>
      <c r="C54" s="77">
        <f>IF(C53="","",IF(AND(MONTH(C53)&gt;=1,MONTH(C53)&lt;=3),1,IF(AND(MONTH(C53)&gt;=4,MONTH(C53)&lt;=6),2,IF(AND(MONTH(C53)&gt;=7,MONTH(C53)&lt;=9),3,4))))</f>
        <v>4</v>
      </c>
      <c r="D54" s="88"/>
      <c r="E54" s="67" t="s">
        <v>2417</v>
      </c>
      <c r="F54" s="81" t="s">
        <v>11113</v>
      </c>
      <c r="G54" s="45"/>
      <c r="H54" s="45"/>
      <c r="I54" s="45"/>
      <c r="J54" s="45"/>
    </row>
    <row r="55" spans="1:10" ht="14.1" customHeight="1" thickBot="1" x14ac:dyDescent="0.25">
      <c r="A55" s="88"/>
      <c r="B55" s="67" t="s">
        <v>12943</v>
      </c>
      <c r="C55" s="76">
        <v>44861</v>
      </c>
      <c r="D55" s="88"/>
      <c r="E55" s="67" t="s">
        <v>3073</v>
      </c>
      <c r="F55" s="81" t="s">
        <v>11113</v>
      </c>
      <c r="G55" s="45"/>
      <c r="H55" s="45"/>
      <c r="I55" s="45"/>
      <c r="J55" s="45"/>
    </row>
    <row r="56" spans="1:10" ht="14.1" customHeight="1" thickBot="1" x14ac:dyDescent="0.25">
      <c r="A56" s="88"/>
      <c r="B56" s="67" t="s">
        <v>1786</v>
      </c>
      <c r="C56" s="77">
        <f>IF(C55="","",IF(AND(MONTH(C55)&gt;=1,MONTH(C55)&lt;=3),1,IF(AND(MONTH(C55)&gt;=4,MONTH(C55)&lt;=6),2,IF(AND(MONTH(C55)&gt;=7,MONTH(C55)&lt;=9),3,4))))</f>
        <v>4</v>
      </c>
      <c r="D56" s="88"/>
      <c r="E56" s="67" t="s">
        <v>13193</v>
      </c>
      <c r="F56" s="66" t="s">
        <v>11113</v>
      </c>
      <c r="G56" s="45"/>
      <c r="H56" s="45"/>
      <c r="I56" s="45"/>
      <c r="J56" s="45"/>
    </row>
    <row r="57" spans="1:10" ht="14.1" customHeight="1" thickBot="1" x14ac:dyDescent="0.25">
      <c r="A57" s="45"/>
      <c r="B57" s="45"/>
      <c r="C57" s="45"/>
      <c r="D57" s="45"/>
      <c r="E57" s="45"/>
      <c r="F57" s="45"/>
      <c r="G57" s="45"/>
      <c r="H57" s="45"/>
      <c r="I57" s="45"/>
      <c r="J57" s="45"/>
    </row>
    <row r="58" spans="1:10" ht="14.1" customHeight="1" thickBot="1" x14ac:dyDescent="0.25">
      <c r="A58" s="72" t="s">
        <v>15736</v>
      </c>
      <c r="B58" s="72" t="s">
        <v>16147</v>
      </c>
      <c r="C58" s="72" t="s">
        <v>15642</v>
      </c>
      <c r="D58" s="72" t="s">
        <v>15252</v>
      </c>
      <c r="E58" s="72" t="s">
        <v>6933</v>
      </c>
      <c r="F58" s="72" t="s">
        <v>15281</v>
      </c>
      <c r="G58" s="45"/>
      <c r="H58" s="45"/>
      <c r="I58" s="45"/>
      <c r="J58" s="45"/>
    </row>
    <row r="59" spans="1:10" ht="14.1" customHeight="1" x14ac:dyDescent="0.2">
      <c r="A59" s="82">
        <v>50121538</v>
      </c>
      <c r="B59" s="69" t="str">
        <f ca="1">IFERROR(INDEX(UNSPSCDes,MATCH(INDIRECT(ADDRESS(ROW(),COLUMN()-1,4)),UNSPSCCode,0)),"")</f>
        <v>Pescado almacenado en repisa</v>
      </c>
      <c r="C59" s="82" t="s">
        <v>1449</v>
      </c>
      <c r="D59" s="82">
        <v>15000</v>
      </c>
      <c r="E59" s="71">
        <v>55</v>
      </c>
      <c r="F59" s="70">
        <f ca="1">INDIRECT(ADDRESS(ROW(),COLUMN()-2,4))*INDIRECT(ADDRESS(ROW(),COLUMN()-1,4))</f>
        <v>825000</v>
      </c>
      <c r="G59" s="45"/>
      <c r="H59" s="45"/>
      <c r="I59" s="45"/>
      <c r="J59" s="45"/>
    </row>
    <row r="60" spans="1:10" ht="13.5" customHeight="1" x14ac:dyDescent="0.2">
      <c r="A60" s="82">
        <v>50121538</v>
      </c>
      <c r="B60" s="69" t="str">
        <f ca="1">IFERROR(INDEX(UNSPSCDes,MATCH(INDIRECT(ADDRESS(ROW(),COLUMN()-1,4)),UNSPSCCode,0)),"")</f>
        <v>Pescado almacenado en repisa</v>
      </c>
      <c r="C60" s="82" t="s">
        <v>1449</v>
      </c>
      <c r="D60" s="82">
        <v>7500</v>
      </c>
      <c r="E60" s="71">
        <v>18</v>
      </c>
      <c r="F60" s="70">
        <f ca="1">INDIRECT(ADDRESS(ROW(),COLUMN()-2,4))*INDIRECT(ADDRESS(ROW(),COLUMN()-1,4))</f>
        <v>135000</v>
      </c>
      <c r="G60" s="45"/>
      <c r="H60" s="45"/>
      <c r="I60" s="45"/>
      <c r="J60" s="45"/>
    </row>
    <row r="61" spans="1:10" ht="14.1" customHeight="1" x14ac:dyDescent="0.2">
      <c r="A61" s="45"/>
      <c r="B61" s="45"/>
      <c r="C61" s="45"/>
      <c r="D61" s="45"/>
      <c r="E61" s="73" t="s">
        <v>12551</v>
      </c>
      <c r="F61" s="74">
        <f ca="1">SUM(Table36[MONTO TOTAL ESTIMADO])</f>
        <v>960000</v>
      </c>
      <c r="G61" s="45"/>
      <c r="H61" s="45" t="str">
        <f>C52</f>
        <v>Bienes</v>
      </c>
      <c r="I61" s="45" t="str">
        <f>E52</f>
        <v>Sí</v>
      </c>
      <c r="J61" s="45" t="str">
        <f>D52</f>
        <v>Compras Menores</v>
      </c>
    </row>
    <row r="62" spans="1:10" ht="14.1" customHeight="1" thickBot="1" x14ac:dyDescent="0.3"/>
    <row r="63" spans="1:10" ht="33.75" customHeight="1" thickBot="1" x14ac:dyDescent="0.25">
      <c r="A63" s="64" t="s">
        <v>16383</v>
      </c>
      <c r="B63" s="64" t="s">
        <v>161</v>
      </c>
      <c r="C63" s="64" t="s">
        <v>11725</v>
      </c>
      <c r="D63" s="64" t="s">
        <v>14378</v>
      </c>
      <c r="E63" s="64" t="s">
        <v>10963</v>
      </c>
      <c r="F63" s="64" t="s">
        <v>11096</v>
      </c>
      <c r="G63" s="45"/>
      <c r="H63" s="45"/>
      <c r="I63" s="45"/>
      <c r="J63" s="45"/>
    </row>
    <row r="64" spans="1:10" ht="14.1" customHeight="1" thickBot="1" x14ac:dyDescent="0.25">
      <c r="A64" s="66" t="s">
        <v>18838</v>
      </c>
      <c r="B64" s="66" t="s">
        <v>18839</v>
      </c>
      <c r="C64" s="66" t="s">
        <v>17799</v>
      </c>
      <c r="D64" s="66" t="s">
        <v>17484</v>
      </c>
      <c r="E64" s="66" t="s">
        <v>8856</v>
      </c>
      <c r="F64" s="66"/>
      <c r="G64" s="45"/>
      <c r="H64" s="45"/>
      <c r="I64" s="45"/>
      <c r="J64" s="45"/>
    </row>
    <row r="65" spans="1:10" ht="14.1" customHeight="1" thickBot="1" x14ac:dyDescent="0.25">
      <c r="A65" s="87" t="s">
        <v>14828</v>
      </c>
      <c r="B65" s="67" t="s">
        <v>8530</v>
      </c>
      <c r="C65" s="76">
        <v>44579</v>
      </c>
      <c r="D65" s="87" t="s">
        <v>9387</v>
      </c>
      <c r="E65" s="67" t="s">
        <v>13094</v>
      </c>
      <c r="F65" s="81" t="s">
        <v>3080</v>
      </c>
      <c r="G65" s="45"/>
      <c r="H65" s="45"/>
      <c r="I65" s="45"/>
      <c r="J65" s="45"/>
    </row>
    <row r="66" spans="1:10" ht="14.1" customHeight="1" thickBot="1" x14ac:dyDescent="0.25">
      <c r="A66" s="88"/>
      <c r="B66" s="67" t="s">
        <v>1786</v>
      </c>
      <c r="C66" s="77">
        <f>IF(C65="","",IF(AND(MONTH(C65)&gt;=1,MONTH(C65)&lt;=3),1,IF(AND(MONTH(C65)&gt;=4,MONTH(C65)&lt;=6),2,IF(AND(MONTH(C65)&gt;=7,MONTH(C65)&lt;=9),3,4))))</f>
        <v>1</v>
      </c>
      <c r="D66" s="88"/>
      <c r="E66" s="67" t="s">
        <v>2417</v>
      </c>
      <c r="F66" s="81" t="s">
        <v>11113</v>
      </c>
      <c r="G66" s="45"/>
      <c r="H66" s="45"/>
      <c r="I66" s="45"/>
      <c r="J66" s="45"/>
    </row>
    <row r="67" spans="1:10" ht="14.1" customHeight="1" thickBot="1" x14ac:dyDescent="0.25">
      <c r="A67" s="88"/>
      <c r="B67" s="67" t="s">
        <v>12943</v>
      </c>
      <c r="C67" s="76">
        <v>44588</v>
      </c>
      <c r="D67" s="88"/>
      <c r="E67" s="67" t="s">
        <v>3073</v>
      </c>
      <c r="F67" s="81" t="s">
        <v>11113</v>
      </c>
      <c r="G67" s="45"/>
      <c r="H67" s="45"/>
      <c r="I67" s="45"/>
      <c r="J67" s="45"/>
    </row>
    <row r="68" spans="1:10" ht="14.1" customHeight="1" thickBot="1" x14ac:dyDescent="0.25">
      <c r="A68" s="88"/>
      <c r="B68" s="67" t="s">
        <v>1786</v>
      </c>
      <c r="C68" s="77">
        <f>IF(C67="","",IF(AND(MONTH(C67)&gt;=1,MONTH(C67)&lt;=3),1,IF(AND(MONTH(C67)&gt;=4,MONTH(C67)&lt;=6),2,IF(AND(MONTH(C67)&gt;=7,MONTH(C67)&lt;=9),3,4))))</f>
        <v>1</v>
      </c>
      <c r="D68" s="88"/>
      <c r="E68" s="67" t="s">
        <v>13193</v>
      </c>
      <c r="F68" s="66" t="s">
        <v>11113</v>
      </c>
      <c r="G68" s="45"/>
      <c r="H68" s="45"/>
      <c r="I68" s="45"/>
      <c r="J68" s="45"/>
    </row>
    <row r="69" spans="1:10" ht="14.1" customHeight="1" thickBot="1" x14ac:dyDescent="0.25">
      <c r="A69" s="45"/>
      <c r="B69" s="45"/>
      <c r="C69" s="45"/>
      <c r="D69" s="45"/>
      <c r="E69" s="45"/>
      <c r="F69" s="45"/>
      <c r="G69" s="45"/>
      <c r="H69" s="45"/>
      <c r="I69" s="45"/>
      <c r="J69" s="45"/>
    </row>
    <row r="70" spans="1:10" ht="14.1" customHeight="1" thickBot="1" x14ac:dyDescent="0.25">
      <c r="A70" s="72" t="s">
        <v>15736</v>
      </c>
      <c r="B70" s="72" t="s">
        <v>16147</v>
      </c>
      <c r="C70" s="72" t="s">
        <v>15642</v>
      </c>
      <c r="D70" s="72" t="s">
        <v>15252</v>
      </c>
      <c r="E70" s="72" t="s">
        <v>6933</v>
      </c>
      <c r="F70" s="72" t="s">
        <v>15281</v>
      </c>
      <c r="G70" s="45"/>
      <c r="H70" s="45"/>
      <c r="I70" s="45"/>
      <c r="J70" s="45"/>
    </row>
    <row r="71" spans="1:10" ht="13.5" customHeight="1" x14ac:dyDescent="0.2">
      <c r="A71" s="82">
        <v>50161509</v>
      </c>
      <c r="B71" s="69" t="str">
        <f ca="1">IFERROR(INDEX(UNSPSCDes,MATCH(INDIRECT(ADDRESS(ROW(),COLUMN()-1,4)),UNSPSCCode,0)),"")</f>
        <v>Azucares naturales o productos endulzantes</v>
      </c>
      <c r="C71" s="82" t="s">
        <v>15637</v>
      </c>
      <c r="D71" s="82">
        <v>12500</v>
      </c>
      <c r="E71" s="71">
        <v>30</v>
      </c>
      <c r="F71" s="70">
        <f ca="1">INDIRECT(ADDRESS(ROW(),COLUMN()-2,4))*INDIRECT(ADDRESS(ROW(),COLUMN()-1,4))</f>
        <v>375000</v>
      </c>
      <c r="G71" s="45"/>
      <c r="H71" s="45"/>
      <c r="I71" s="45"/>
      <c r="J71" s="45"/>
    </row>
    <row r="72" spans="1:10" ht="14.1" customHeight="1" x14ac:dyDescent="0.2">
      <c r="A72" s="45"/>
      <c r="B72" s="45"/>
      <c r="C72" s="45"/>
      <c r="D72" s="45"/>
      <c r="E72" s="73" t="s">
        <v>12551</v>
      </c>
      <c r="F72" s="74">
        <f ca="1">SUM(Table37[MONTO TOTAL ESTIMADO])</f>
        <v>375000</v>
      </c>
      <c r="G72" s="45"/>
      <c r="H72" s="45" t="str">
        <f>C64</f>
        <v>Bienes</v>
      </c>
      <c r="I72" s="45" t="str">
        <f>E64</f>
        <v>Sí</v>
      </c>
      <c r="J72" s="45" t="str">
        <f>D64</f>
        <v>Compras Menores</v>
      </c>
    </row>
    <row r="73" spans="1:10" ht="14.1" customHeight="1" thickBot="1" x14ac:dyDescent="0.3"/>
    <row r="74" spans="1:10" ht="33.75" customHeight="1" thickBot="1" x14ac:dyDescent="0.25">
      <c r="A74" s="64" t="s">
        <v>16383</v>
      </c>
      <c r="B74" s="64" t="s">
        <v>161</v>
      </c>
      <c r="C74" s="64" t="s">
        <v>11725</v>
      </c>
      <c r="D74" s="64" t="s">
        <v>14378</v>
      </c>
      <c r="E74" s="64" t="s">
        <v>10963</v>
      </c>
      <c r="F74" s="64" t="s">
        <v>11096</v>
      </c>
      <c r="G74" s="45"/>
      <c r="H74" s="45"/>
      <c r="I74" s="45"/>
      <c r="J74" s="45"/>
    </row>
    <row r="75" spans="1:10" ht="14.1" customHeight="1" thickBot="1" x14ac:dyDescent="0.25">
      <c r="A75" s="66" t="s">
        <v>18838</v>
      </c>
      <c r="B75" s="66" t="s">
        <v>18840</v>
      </c>
      <c r="C75" s="66" t="s">
        <v>17799</v>
      </c>
      <c r="D75" s="66" t="s">
        <v>17484</v>
      </c>
      <c r="E75" s="66" t="s">
        <v>8856</v>
      </c>
      <c r="F75" s="66"/>
      <c r="G75" s="45"/>
      <c r="H75" s="45"/>
      <c r="I75" s="45"/>
      <c r="J75" s="45"/>
    </row>
    <row r="76" spans="1:10" ht="14.1" customHeight="1" thickBot="1" x14ac:dyDescent="0.25">
      <c r="A76" s="87" t="s">
        <v>14828</v>
      </c>
      <c r="B76" s="67" t="s">
        <v>8530</v>
      </c>
      <c r="C76" s="76">
        <v>44670</v>
      </c>
      <c r="D76" s="87" t="s">
        <v>9387</v>
      </c>
      <c r="E76" s="67" t="s">
        <v>13094</v>
      </c>
      <c r="F76" s="81" t="s">
        <v>3080</v>
      </c>
      <c r="G76" s="45"/>
      <c r="H76" s="45"/>
      <c r="I76" s="45"/>
      <c r="J76" s="45"/>
    </row>
    <row r="77" spans="1:10" ht="14.1" customHeight="1" thickBot="1" x14ac:dyDescent="0.25">
      <c r="A77" s="88"/>
      <c r="B77" s="67" t="s">
        <v>1786</v>
      </c>
      <c r="C77" s="77">
        <f>IF(C76="","",IF(AND(MONTH(C76)&gt;=1,MONTH(C76)&lt;=3),1,IF(AND(MONTH(C76)&gt;=4,MONTH(C76)&lt;=6),2,IF(AND(MONTH(C76)&gt;=7,MONTH(C76)&lt;=9),3,4))))</f>
        <v>2</v>
      </c>
      <c r="D77" s="88"/>
      <c r="E77" s="67" t="s">
        <v>2417</v>
      </c>
      <c r="F77" s="81" t="s">
        <v>11113</v>
      </c>
      <c r="G77" s="45"/>
      <c r="H77" s="45"/>
      <c r="I77" s="45"/>
      <c r="J77" s="45"/>
    </row>
    <row r="78" spans="1:10" ht="14.1" customHeight="1" thickBot="1" x14ac:dyDescent="0.25">
      <c r="A78" s="88"/>
      <c r="B78" s="67" t="s">
        <v>12943</v>
      </c>
      <c r="C78" s="76">
        <v>44678</v>
      </c>
      <c r="D78" s="88"/>
      <c r="E78" s="67" t="s">
        <v>3073</v>
      </c>
      <c r="F78" s="81" t="s">
        <v>11113</v>
      </c>
      <c r="G78" s="45"/>
      <c r="H78" s="45"/>
      <c r="I78" s="45"/>
      <c r="J78" s="45"/>
    </row>
    <row r="79" spans="1:10" ht="14.1" customHeight="1" thickBot="1" x14ac:dyDescent="0.25">
      <c r="A79" s="88"/>
      <c r="B79" s="67" t="s">
        <v>1786</v>
      </c>
      <c r="C79" s="77">
        <f>IF(C78="","",IF(AND(MONTH(C78)&gt;=1,MONTH(C78)&lt;=3),1,IF(AND(MONTH(C78)&gt;=4,MONTH(C78)&lt;=6),2,IF(AND(MONTH(C78)&gt;=7,MONTH(C78)&lt;=9),3,4))))</f>
        <v>2</v>
      </c>
      <c r="D79" s="88"/>
      <c r="E79" s="67" t="s">
        <v>13193</v>
      </c>
      <c r="F79" s="66" t="s">
        <v>11113</v>
      </c>
      <c r="G79" s="45"/>
      <c r="H79" s="45"/>
      <c r="I79" s="45"/>
      <c r="J79" s="45"/>
    </row>
    <row r="80" spans="1:10" ht="14.1" customHeight="1" thickBot="1" x14ac:dyDescent="0.25">
      <c r="A80" s="45"/>
      <c r="B80" s="45"/>
      <c r="C80" s="45"/>
      <c r="D80" s="45"/>
      <c r="E80" s="45"/>
      <c r="F80" s="45"/>
      <c r="G80" s="45"/>
      <c r="H80" s="45"/>
      <c r="I80" s="45"/>
      <c r="J80" s="45"/>
    </row>
    <row r="81" spans="1:10" ht="14.1" customHeight="1" thickBot="1" x14ac:dyDescent="0.25">
      <c r="A81" s="72" t="s">
        <v>15736</v>
      </c>
      <c r="B81" s="72" t="s">
        <v>16147</v>
      </c>
      <c r="C81" s="72" t="s">
        <v>15642</v>
      </c>
      <c r="D81" s="72" t="s">
        <v>15252</v>
      </c>
      <c r="E81" s="72" t="s">
        <v>6933</v>
      </c>
      <c r="F81" s="72" t="s">
        <v>15281</v>
      </c>
      <c r="G81" s="45"/>
      <c r="H81" s="45"/>
      <c r="I81" s="45"/>
      <c r="J81" s="45"/>
    </row>
    <row r="82" spans="1:10" ht="13.5" customHeight="1" x14ac:dyDescent="0.2">
      <c r="A82" s="82">
        <v>50161509</v>
      </c>
      <c r="B82" s="69" t="str">
        <f ca="1">IFERROR(INDEX(UNSPSCDes,MATCH(INDIRECT(ADDRESS(ROW(),COLUMN()-1,4)),UNSPSCCode,0)),"")</f>
        <v>Azucares naturales o productos endulzantes</v>
      </c>
      <c r="C82" s="82" t="s">
        <v>15637</v>
      </c>
      <c r="D82" s="82">
        <v>12500</v>
      </c>
      <c r="E82" s="71">
        <v>30</v>
      </c>
      <c r="F82" s="70">
        <f ca="1">INDIRECT(ADDRESS(ROW(),COLUMN()-2,4))*INDIRECT(ADDRESS(ROW(),COLUMN()-1,4))</f>
        <v>375000</v>
      </c>
      <c r="G82" s="45"/>
      <c r="H82" s="45"/>
      <c r="I82" s="45"/>
      <c r="J82" s="45"/>
    </row>
    <row r="83" spans="1:10" ht="14.1" customHeight="1" x14ac:dyDescent="0.2">
      <c r="A83" s="45"/>
      <c r="B83" s="45"/>
      <c r="C83" s="45"/>
      <c r="D83" s="45"/>
      <c r="E83" s="73" t="s">
        <v>12551</v>
      </c>
      <c r="F83" s="74">
        <f ca="1">SUM(Table38[MONTO TOTAL ESTIMADO])</f>
        <v>375000</v>
      </c>
      <c r="G83" s="45"/>
      <c r="H83" s="45" t="str">
        <f>C75</f>
        <v>Bienes</v>
      </c>
      <c r="I83" s="45" t="str">
        <f>E75</f>
        <v>Sí</v>
      </c>
      <c r="J83" s="45" t="str">
        <f>D75</f>
        <v>Compras Menores</v>
      </c>
    </row>
    <row r="84" spans="1:10" ht="14.1" customHeight="1" thickBot="1" x14ac:dyDescent="0.3"/>
    <row r="85" spans="1:10" ht="33.75" customHeight="1" thickBot="1" x14ac:dyDescent="0.25">
      <c r="A85" s="64" t="s">
        <v>16383</v>
      </c>
      <c r="B85" s="64" t="s">
        <v>161</v>
      </c>
      <c r="C85" s="64" t="s">
        <v>11725</v>
      </c>
      <c r="D85" s="64" t="s">
        <v>14378</v>
      </c>
      <c r="E85" s="64" t="s">
        <v>10963</v>
      </c>
      <c r="F85" s="64" t="s">
        <v>11096</v>
      </c>
      <c r="G85" s="45"/>
      <c r="H85" s="45"/>
      <c r="I85" s="45"/>
      <c r="J85" s="45"/>
    </row>
    <row r="86" spans="1:10" ht="14.1" customHeight="1" thickBot="1" x14ac:dyDescent="0.25">
      <c r="A86" s="66" t="s">
        <v>18838</v>
      </c>
      <c r="B86" s="66" t="s">
        <v>18841</v>
      </c>
      <c r="C86" s="66" t="s">
        <v>17799</v>
      </c>
      <c r="D86" s="66" t="s">
        <v>17484</v>
      </c>
      <c r="E86" s="66" t="s">
        <v>8856</v>
      </c>
      <c r="F86" s="66"/>
      <c r="G86" s="45"/>
      <c r="H86" s="45"/>
      <c r="I86" s="45"/>
      <c r="J86" s="45"/>
    </row>
    <row r="87" spans="1:10" ht="14.1" customHeight="1" thickBot="1" x14ac:dyDescent="0.25">
      <c r="A87" s="87" t="s">
        <v>14828</v>
      </c>
      <c r="B87" s="67" t="s">
        <v>8530</v>
      </c>
      <c r="C87" s="76">
        <v>44761</v>
      </c>
      <c r="D87" s="87" t="s">
        <v>9387</v>
      </c>
      <c r="E87" s="67" t="s">
        <v>13094</v>
      </c>
      <c r="F87" s="81" t="s">
        <v>3080</v>
      </c>
      <c r="G87" s="45"/>
      <c r="H87" s="45"/>
      <c r="I87" s="45"/>
      <c r="J87" s="45"/>
    </row>
    <row r="88" spans="1:10" ht="14.1" customHeight="1" thickBot="1" x14ac:dyDescent="0.25">
      <c r="A88" s="88"/>
      <c r="B88" s="67" t="s">
        <v>1786</v>
      </c>
      <c r="C88" s="77">
        <f>IF(C87="","",IF(AND(MONTH(C87)&gt;=1,MONTH(C87)&lt;=3),1,IF(AND(MONTH(C87)&gt;=4,MONTH(C87)&lt;=6),2,IF(AND(MONTH(C87)&gt;=7,MONTH(C87)&lt;=9),3,4))))</f>
        <v>3</v>
      </c>
      <c r="D88" s="88"/>
      <c r="E88" s="67" t="s">
        <v>2417</v>
      </c>
      <c r="F88" s="81" t="s">
        <v>11113</v>
      </c>
      <c r="G88" s="45"/>
      <c r="H88" s="45"/>
      <c r="I88" s="45"/>
      <c r="J88" s="45"/>
    </row>
    <row r="89" spans="1:10" ht="14.1" customHeight="1" thickBot="1" x14ac:dyDescent="0.25">
      <c r="A89" s="88"/>
      <c r="B89" s="67" t="s">
        <v>12943</v>
      </c>
      <c r="C89" s="76">
        <v>44769</v>
      </c>
      <c r="D89" s="88"/>
      <c r="E89" s="67" t="s">
        <v>3073</v>
      </c>
      <c r="F89" s="81" t="s">
        <v>11113</v>
      </c>
      <c r="G89" s="45"/>
      <c r="H89" s="45"/>
      <c r="I89" s="45"/>
      <c r="J89" s="45"/>
    </row>
    <row r="90" spans="1:10" ht="14.1" customHeight="1" thickBot="1" x14ac:dyDescent="0.25">
      <c r="A90" s="88"/>
      <c r="B90" s="67" t="s">
        <v>1786</v>
      </c>
      <c r="C90" s="77">
        <f>IF(C89="","",IF(AND(MONTH(C89)&gt;=1,MONTH(C89)&lt;=3),1,IF(AND(MONTH(C89)&gt;=4,MONTH(C89)&lt;=6),2,IF(AND(MONTH(C89)&gt;=7,MONTH(C89)&lt;=9),3,4))))</f>
        <v>3</v>
      </c>
      <c r="D90" s="88"/>
      <c r="E90" s="67" t="s">
        <v>13193</v>
      </c>
      <c r="F90" s="66" t="s">
        <v>11113</v>
      </c>
      <c r="G90" s="45"/>
      <c r="H90" s="45"/>
      <c r="I90" s="45"/>
      <c r="J90" s="45"/>
    </row>
    <row r="91" spans="1:10" ht="14.1" customHeight="1" thickBot="1" x14ac:dyDescent="0.25">
      <c r="A91" s="45"/>
      <c r="B91" s="45"/>
      <c r="C91" s="45"/>
      <c r="D91" s="45"/>
      <c r="E91" s="45"/>
      <c r="F91" s="45"/>
      <c r="G91" s="45"/>
      <c r="H91" s="45"/>
      <c r="I91" s="45"/>
      <c r="J91" s="45"/>
    </row>
    <row r="92" spans="1:10" ht="14.1" customHeight="1" thickBot="1" x14ac:dyDescent="0.25">
      <c r="A92" s="72" t="s">
        <v>15736</v>
      </c>
      <c r="B92" s="72" t="s">
        <v>16147</v>
      </c>
      <c r="C92" s="72" t="s">
        <v>15642</v>
      </c>
      <c r="D92" s="72" t="s">
        <v>15252</v>
      </c>
      <c r="E92" s="72" t="s">
        <v>6933</v>
      </c>
      <c r="F92" s="72" t="s">
        <v>15281</v>
      </c>
      <c r="G92" s="45"/>
      <c r="H92" s="45"/>
      <c r="I92" s="45"/>
      <c r="J92" s="45"/>
    </row>
    <row r="93" spans="1:10" ht="13.5" customHeight="1" x14ac:dyDescent="0.2">
      <c r="A93" s="82">
        <v>50161509</v>
      </c>
      <c r="B93" s="69" t="str">
        <f ca="1">IFERROR(INDEX(UNSPSCDes,MATCH(INDIRECT(ADDRESS(ROW(),COLUMN()-1,4)),UNSPSCCode,0)),"")</f>
        <v>Azucares naturales o productos endulzantes</v>
      </c>
      <c r="C93" s="82" t="s">
        <v>15637</v>
      </c>
      <c r="D93" s="82">
        <v>12500</v>
      </c>
      <c r="E93" s="71">
        <v>30</v>
      </c>
      <c r="F93" s="70">
        <f ca="1">INDIRECT(ADDRESS(ROW(),COLUMN()-2,4))*INDIRECT(ADDRESS(ROW(),COLUMN()-1,4))</f>
        <v>375000</v>
      </c>
      <c r="G93" s="45"/>
      <c r="H93" s="45"/>
      <c r="I93" s="45"/>
      <c r="J93" s="45"/>
    </row>
    <row r="94" spans="1:10" ht="14.1" customHeight="1" x14ac:dyDescent="0.2">
      <c r="A94" s="45"/>
      <c r="B94" s="45"/>
      <c r="C94" s="45"/>
      <c r="D94" s="45"/>
      <c r="E94" s="73" t="s">
        <v>12551</v>
      </c>
      <c r="F94" s="74">
        <f ca="1">SUM(Table39[MONTO TOTAL ESTIMADO])</f>
        <v>375000</v>
      </c>
      <c r="G94" s="45"/>
      <c r="H94" s="45" t="str">
        <f>C86</f>
        <v>Bienes</v>
      </c>
      <c r="I94" s="45" t="str">
        <f>E86</f>
        <v>Sí</v>
      </c>
      <c r="J94" s="45" t="str">
        <f>D86</f>
        <v>Compras Menores</v>
      </c>
    </row>
    <row r="95" spans="1:10" ht="14.1" customHeight="1" thickBot="1" x14ac:dyDescent="0.3"/>
    <row r="96" spans="1:10" ht="33.75" customHeight="1" thickBot="1" x14ac:dyDescent="0.25">
      <c r="A96" s="64" t="s">
        <v>16383</v>
      </c>
      <c r="B96" s="64" t="s">
        <v>161</v>
      </c>
      <c r="C96" s="64" t="s">
        <v>11725</v>
      </c>
      <c r="D96" s="64" t="s">
        <v>14378</v>
      </c>
      <c r="E96" s="64" t="s">
        <v>10963</v>
      </c>
      <c r="F96" s="64" t="s">
        <v>11096</v>
      </c>
      <c r="G96" s="45"/>
      <c r="H96" s="45"/>
      <c r="I96" s="45"/>
      <c r="J96" s="45"/>
    </row>
    <row r="97" spans="1:10" ht="14.1" customHeight="1" thickBot="1" x14ac:dyDescent="0.25">
      <c r="A97" s="66" t="s">
        <v>18838</v>
      </c>
      <c r="B97" s="66" t="s">
        <v>18842</v>
      </c>
      <c r="C97" s="66" t="s">
        <v>17799</v>
      </c>
      <c r="D97" s="66" t="s">
        <v>17484</v>
      </c>
      <c r="E97" s="66" t="s">
        <v>8856</v>
      </c>
      <c r="F97" s="66"/>
      <c r="G97" s="45"/>
      <c r="H97" s="45"/>
      <c r="I97" s="45"/>
      <c r="J97" s="45"/>
    </row>
    <row r="98" spans="1:10" ht="14.1" customHeight="1" thickBot="1" x14ac:dyDescent="0.25">
      <c r="A98" s="87" t="s">
        <v>14828</v>
      </c>
      <c r="B98" s="67" t="s">
        <v>8530</v>
      </c>
      <c r="C98" s="76">
        <v>44853</v>
      </c>
      <c r="D98" s="87" t="s">
        <v>9387</v>
      </c>
      <c r="E98" s="67" t="s">
        <v>13094</v>
      </c>
      <c r="F98" s="81" t="s">
        <v>3080</v>
      </c>
      <c r="G98" s="45"/>
      <c r="H98" s="45"/>
      <c r="I98" s="45"/>
      <c r="J98" s="45"/>
    </row>
    <row r="99" spans="1:10" ht="14.1" customHeight="1" thickBot="1" x14ac:dyDescent="0.25">
      <c r="A99" s="88"/>
      <c r="B99" s="67" t="s">
        <v>1786</v>
      </c>
      <c r="C99" s="77">
        <f>IF(C98="","",IF(AND(MONTH(C98)&gt;=1,MONTH(C98)&lt;=3),1,IF(AND(MONTH(C98)&gt;=4,MONTH(C98)&lt;=6),2,IF(AND(MONTH(C98)&gt;=7,MONTH(C98)&lt;=9),3,4))))</f>
        <v>4</v>
      </c>
      <c r="D99" s="88"/>
      <c r="E99" s="67" t="s">
        <v>2417</v>
      </c>
      <c r="F99" s="81" t="s">
        <v>11113</v>
      </c>
      <c r="G99" s="45"/>
      <c r="H99" s="45"/>
      <c r="I99" s="45"/>
      <c r="J99" s="45"/>
    </row>
    <row r="100" spans="1:10" ht="14.1" customHeight="1" thickBot="1" x14ac:dyDescent="0.25">
      <c r="A100" s="88"/>
      <c r="B100" s="67" t="s">
        <v>12943</v>
      </c>
      <c r="C100" s="76">
        <v>44861</v>
      </c>
      <c r="D100" s="88"/>
      <c r="E100" s="67" t="s">
        <v>3073</v>
      </c>
      <c r="F100" s="81" t="s">
        <v>11113</v>
      </c>
      <c r="G100" s="45"/>
      <c r="H100" s="45"/>
      <c r="I100" s="45"/>
      <c r="J100" s="45"/>
    </row>
    <row r="101" spans="1:10" ht="14.1" customHeight="1" thickBot="1" x14ac:dyDescent="0.25">
      <c r="A101" s="88"/>
      <c r="B101" s="67" t="s">
        <v>1786</v>
      </c>
      <c r="C101" s="77">
        <f>IF(C100="","",IF(AND(MONTH(C100)&gt;=1,MONTH(C100)&lt;=3),1,IF(AND(MONTH(C100)&gt;=4,MONTH(C100)&lt;=6),2,IF(AND(MONTH(C100)&gt;=7,MONTH(C100)&lt;=9),3,4))))</f>
        <v>4</v>
      </c>
      <c r="D101" s="88"/>
      <c r="E101" s="67" t="s">
        <v>13193</v>
      </c>
      <c r="F101" s="66" t="s">
        <v>11113</v>
      </c>
      <c r="G101" s="45"/>
      <c r="H101" s="45"/>
      <c r="I101" s="45"/>
      <c r="J101" s="45"/>
    </row>
    <row r="102" spans="1:10" ht="14.1" customHeight="1" thickBot="1" x14ac:dyDescent="0.25">
      <c r="A102" s="45"/>
      <c r="B102" s="45"/>
      <c r="C102" s="45"/>
      <c r="D102" s="45"/>
      <c r="E102" s="45"/>
      <c r="F102" s="45"/>
      <c r="G102" s="45"/>
      <c r="H102" s="45"/>
      <c r="I102" s="45"/>
      <c r="J102" s="45"/>
    </row>
    <row r="103" spans="1:10" ht="14.1" customHeight="1" thickBot="1" x14ac:dyDescent="0.25">
      <c r="A103" s="72" t="s">
        <v>15736</v>
      </c>
      <c r="B103" s="72" t="s">
        <v>16147</v>
      </c>
      <c r="C103" s="72" t="s">
        <v>15642</v>
      </c>
      <c r="D103" s="72" t="s">
        <v>15252</v>
      </c>
      <c r="E103" s="72" t="s">
        <v>6933</v>
      </c>
      <c r="F103" s="72" t="s">
        <v>15281</v>
      </c>
      <c r="G103" s="45"/>
      <c r="H103" s="45"/>
      <c r="I103" s="45"/>
      <c r="J103" s="45"/>
    </row>
    <row r="104" spans="1:10" ht="13.5" customHeight="1" x14ac:dyDescent="0.2">
      <c r="A104" s="82">
        <v>50161509</v>
      </c>
      <c r="B104" s="69" t="str">
        <f ca="1">IFERROR(INDEX(UNSPSCDes,MATCH(INDIRECT(ADDRESS(ROW(),COLUMN()-1,4)),UNSPSCCode,0)),"")</f>
        <v>Azucares naturales o productos endulzantes</v>
      </c>
      <c r="C104" s="82" t="s">
        <v>15637</v>
      </c>
      <c r="D104" s="82">
        <v>12500</v>
      </c>
      <c r="E104" s="71">
        <v>30</v>
      </c>
      <c r="F104" s="70">
        <f ca="1">INDIRECT(ADDRESS(ROW(),COLUMN()-2,4))*INDIRECT(ADDRESS(ROW(),COLUMN()-1,4))</f>
        <v>375000</v>
      </c>
      <c r="G104" s="45"/>
      <c r="H104" s="45"/>
      <c r="I104" s="45"/>
      <c r="J104" s="45"/>
    </row>
    <row r="105" spans="1:10" ht="14.1" customHeight="1" x14ac:dyDescent="0.2">
      <c r="A105" s="45"/>
      <c r="B105" s="45"/>
      <c r="C105" s="45"/>
      <c r="D105" s="45"/>
      <c r="E105" s="73" t="s">
        <v>12551</v>
      </c>
      <c r="F105" s="74">
        <f ca="1">SUM(Table310[MONTO TOTAL ESTIMADO])</f>
        <v>375000</v>
      </c>
      <c r="G105" s="45"/>
      <c r="H105" s="45" t="str">
        <f>C97</f>
        <v>Bienes</v>
      </c>
      <c r="I105" s="45" t="str">
        <f>E97</f>
        <v>Sí</v>
      </c>
      <c r="J105" s="45" t="str">
        <f>D97</f>
        <v>Compras Menores</v>
      </c>
    </row>
    <row r="106" spans="1:10" ht="14.1" customHeight="1" thickBot="1" x14ac:dyDescent="0.3"/>
    <row r="107" spans="1:10" ht="33.75" customHeight="1" thickBot="1" x14ac:dyDescent="0.25">
      <c r="A107" s="64" t="s">
        <v>16383</v>
      </c>
      <c r="B107" s="64" t="s">
        <v>161</v>
      </c>
      <c r="C107" s="64" t="s">
        <v>11725</v>
      </c>
      <c r="D107" s="64" t="s">
        <v>14378</v>
      </c>
      <c r="E107" s="64" t="s">
        <v>10963</v>
      </c>
      <c r="F107" s="64" t="s">
        <v>11096</v>
      </c>
      <c r="G107" s="45"/>
      <c r="H107" s="45"/>
      <c r="I107" s="45"/>
      <c r="J107" s="45"/>
    </row>
    <row r="108" spans="1:10" ht="14.1" customHeight="1" thickBot="1" x14ac:dyDescent="0.25">
      <c r="A108" s="66" t="s">
        <v>18838</v>
      </c>
      <c r="B108" s="66" t="s">
        <v>18843</v>
      </c>
      <c r="C108" s="66" t="s">
        <v>17799</v>
      </c>
      <c r="D108" s="66" t="s">
        <v>17484</v>
      </c>
      <c r="E108" s="66" t="s">
        <v>8856</v>
      </c>
      <c r="F108" s="66"/>
      <c r="G108" s="45"/>
      <c r="H108" s="45"/>
      <c r="I108" s="45"/>
      <c r="J108" s="45"/>
    </row>
    <row r="109" spans="1:10" ht="14.1" customHeight="1" thickBot="1" x14ac:dyDescent="0.25">
      <c r="A109" s="87" t="s">
        <v>14828</v>
      </c>
      <c r="B109" s="67" t="s">
        <v>8530</v>
      </c>
      <c r="C109" s="76">
        <v>44579</v>
      </c>
      <c r="D109" s="87" t="s">
        <v>9387</v>
      </c>
      <c r="E109" s="67" t="s">
        <v>13094</v>
      </c>
      <c r="F109" s="81" t="s">
        <v>3080</v>
      </c>
      <c r="G109" s="45"/>
      <c r="H109" s="45"/>
      <c r="I109" s="45"/>
      <c r="J109" s="45"/>
    </row>
    <row r="110" spans="1:10" ht="14.1" customHeight="1" thickBot="1" x14ac:dyDescent="0.25">
      <c r="A110" s="88"/>
      <c r="B110" s="67" t="s">
        <v>1786</v>
      </c>
      <c r="C110" s="77">
        <f>IF(C109="","",IF(AND(MONTH(C109)&gt;=1,MONTH(C109)&lt;=3),1,IF(AND(MONTH(C109)&gt;=4,MONTH(C109)&lt;=6),2,IF(AND(MONTH(C109)&gt;=7,MONTH(C109)&lt;=9),3,4))))</f>
        <v>1</v>
      </c>
      <c r="D110" s="88"/>
      <c r="E110" s="67" t="s">
        <v>2417</v>
      </c>
      <c r="F110" s="81" t="s">
        <v>11113</v>
      </c>
      <c r="G110" s="45"/>
      <c r="H110" s="45"/>
      <c r="I110" s="45"/>
      <c r="J110" s="45"/>
    </row>
    <row r="111" spans="1:10" ht="14.1" customHeight="1" thickBot="1" x14ac:dyDescent="0.25">
      <c r="A111" s="88"/>
      <c r="B111" s="67" t="s">
        <v>12943</v>
      </c>
      <c r="C111" s="76">
        <v>44588</v>
      </c>
      <c r="D111" s="88"/>
      <c r="E111" s="67" t="s">
        <v>3073</v>
      </c>
      <c r="F111" s="81" t="s">
        <v>11113</v>
      </c>
      <c r="G111" s="45"/>
      <c r="H111" s="45"/>
      <c r="I111" s="45"/>
      <c r="J111" s="45"/>
    </row>
    <row r="112" spans="1:10" ht="14.1" customHeight="1" thickBot="1" x14ac:dyDescent="0.25">
      <c r="A112" s="88"/>
      <c r="B112" s="67" t="s">
        <v>1786</v>
      </c>
      <c r="C112" s="77">
        <f>IF(C111="","",IF(AND(MONTH(C111)&gt;=1,MONTH(C111)&lt;=3),1,IF(AND(MONTH(C111)&gt;=4,MONTH(C111)&lt;=6),2,IF(AND(MONTH(C111)&gt;=7,MONTH(C111)&lt;=9),3,4))))</f>
        <v>1</v>
      </c>
      <c r="D112" s="88"/>
      <c r="E112" s="67" t="s">
        <v>13193</v>
      </c>
      <c r="F112" s="66" t="s">
        <v>11113</v>
      </c>
      <c r="G112" s="45"/>
      <c r="H112" s="45"/>
      <c r="I112" s="45"/>
      <c r="J112" s="45"/>
    </row>
    <row r="113" spans="1:10" ht="14.1" customHeight="1" thickBot="1" x14ac:dyDescent="0.25">
      <c r="A113" s="45"/>
      <c r="B113" s="45"/>
      <c r="C113" s="45"/>
      <c r="D113" s="45"/>
      <c r="E113" s="45"/>
      <c r="F113" s="45"/>
      <c r="G113" s="45"/>
      <c r="H113" s="45"/>
      <c r="I113" s="45"/>
      <c r="J113" s="45"/>
    </row>
    <row r="114" spans="1:10" ht="14.1" customHeight="1" thickBot="1" x14ac:dyDescent="0.25">
      <c r="A114" s="72" t="s">
        <v>15736</v>
      </c>
      <c r="B114" s="72" t="s">
        <v>16147</v>
      </c>
      <c r="C114" s="72" t="s">
        <v>15642</v>
      </c>
      <c r="D114" s="72" t="s">
        <v>15252</v>
      </c>
      <c r="E114" s="72" t="s">
        <v>6933</v>
      </c>
      <c r="F114" s="72" t="s">
        <v>15281</v>
      </c>
      <c r="G114" s="45"/>
      <c r="H114" s="45"/>
      <c r="I114" s="45"/>
      <c r="J114" s="45"/>
    </row>
    <row r="115" spans="1:10" ht="13.5" customHeight="1" x14ac:dyDescent="0.2">
      <c r="A115" s="82">
        <v>50161813</v>
      </c>
      <c r="B115" s="69" t="str">
        <f ca="1">IFERROR(INDEX(UNSPSCDes,MATCH(INDIRECT(ADDRESS(ROW(),COLUMN()-1,4)),UNSPSCCode,0)),"")</f>
        <v>Chocolate o sustituto de chocolate, confite</v>
      </c>
      <c r="C115" s="82" t="s">
        <v>16989</v>
      </c>
      <c r="D115" s="82">
        <v>8750</v>
      </c>
      <c r="E115" s="71">
        <v>70</v>
      </c>
      <c r="F115" s="70">
        <f ca="1">INDIRECT(ADDRESS(ROW(),COLUMN()-2,4))*INDIRECT(ADDRESS(ROW(),COLUMN()-1,4))</f>
        <v>612500</v>
      </c>
      <c r="G115" s="45"/>
      <c r="H115" s="45"/>
      <c r="I115" s="45"/>
      <c r="J115" s="45"/>
    </row>
    <row r="116" spans="1:10" ht="14.1" customHeight="1" x14ac:dyDescent="0.2">
      <c r="A116" s="45"/>
      <c r="B116" s="45"/>
      <c r="C116" s="45"/>
      <c r="D116" s="45"/>
      <c r="E116" s="73" t="s">
        <v>12551</v>
      </c>
      <c r="F116" s="74">
        <f ca="1">SUM(Table311[MONTO TOTAL ESTIMADO])</f>
        <v>612500</v>
      </c>
      <c r="G116" s="45"/>
      <c r="H116" s="45" t="str">
        <f>C108</f>
        <v>Bienes</v>
      </c>
      <c r="I116" s="45" t="str">
        <f>E108</f>
        <v>Sí</v>
      </c>
      <c r="J116" s="45" t="str">
        <f>D108</f>
        <v>Compras Menores</v>
      </c>
    </row>
    <row r="117" spans="1:10" ht="14.1" customHeight="1" thickBot="1" x14ac:dyDescent="0.3"/>
    <row r="118" spans="1:10" ht="33.75" customHeight="1" thickBot="1" x14ac:dyDescent="0.25">
      <c r="A118" s="64" t="s">
        <v>16383</v>
      </c>
      <c r="B118" s="64" t="s">
        <v>161</v>
      </c>
      <c r="C118" s="64" t="s">
        <v>11725</v>
      </c>
      <c r="D118" s="64" t="s">
        <v>14378</v>
      </c>
      <c r="E118" s="64" t="s">
        <v>10963</v>
      </c>
      <c r="F118" s="64" t="s">
        <v>11096</v>
      </c>
      <c r="G118" s="45"/>
      <c r="H118" s="45"/>
      <c r="I118" s="45"/>
      <c r="J118" s="45"/>
    </row>
    <row r="119" spans="1:10" ht="14.1" customHeight="1" thickBot="1" x14ac:dyDescent="0.25">
      <c r="A119" s="66" t="s">
        <v>18838</v>
      </c>
      <c r="B119" s="66" t="s">
        <v>18844</v>
      </c>
      <c r="C119" s="66" t="s">
        <v>17799</v>
      </c>
      <c r="D119" s="66" t="s">
        <v>17484</v>
      </c>
      <c r="E119" s="66" t="s">
        <v>8856</v>
      </c>
      <c r="F119" s="66"/>
      <c r="G119" s="45"/>
      <c r="H119" s="45"/>
      <c r="I119" s="45"/>
      <c r="J119" s="45"/>
    </row>
    <row r="120" spans="1:10" ht="14.1" customHeight="1" thickBot="1" x14ac:dyDescent="0.25">
      <c r="A120" s="87" t="s">
        <v>14828</v>
      </c>
      <c r="B120" s="67" t="s">
        <v>8530</v>
      </c>
      <c r="C120" s="76">
        <v>44670</v>
      </c>
      <c r="D120" s="87" t="s">
        <v>9387</v>
      </c>
      <c r="E120" s="67" t="s">
        <v>13094</v>
      </c>
      <c r="F120" s="81" t="s">
        <v>3080</v>
      </c>
      <c r="G120" s="45"/>
      <c r="H120" s="45"/>
      <c r="I120" s="45"/>
      <c r="J120" s="45"/>
    </row>
    <row r="121" spans="1:10" ht="14.1" customHeight="1" thickBot="1" x14ac:dyDescent="0.25">
      <c r="A121" s="88"/>
      <c r="B121" s="67" t="s">
        <v>1786</v>
      </c>
      <c r="C121" s="77">
        <f>IF(C120="","",IF(AND(MONTH(C120)&gt;=1,MONTH(C120)&lt;=3),1,IF(AND(MONTH(C120)&gt;=4,MONTH(C120)&lt;=6),2,IF(AND(MONTH(C120)&gt;=7,MONTH(C120)&lt;=9),3,4))))</f>
        <v>2</v>
      </c>
      <c r="D121" s="88"/>
      <c r="E121" s="67" t="s">
        <v>2417</v>
      </c>
      <c r="F121" s="81" t="s">
        <v>11113</v>
      </c>
      <c r="G121" s="45"/>
      <c r="H121" s="45"/>
      <c r="I121" s="45"/>
      <c r="J121" s="45"/>
    </row>
    <row r="122" spans="1:10" ht="14.1" customHeight="1" thickBot="1" x14ac:dyDescent="0.25">
      <c r="A122" s="88"/>
      <c r="B122" s="67" t="s">
        <v>12943</v>
      </c>
      <c r="C122" s="76">
        <v>44678</v>
      </c>
      <c r="D122" s="88"/>
      <c r="E122" s="67" t="s">
        <v>3073</v>
      </c>
      <c r="F122" s="81" t="s">
        <v>11113</v>
      </c>
      <c r="G122" s="45"/>
      <c r="H122" s="45"/>
      <c r="I122" s="45"/>
      <c r="J122" s="45"/>
    </row>
    <row r="123" spans="1:10" ht="14.1" customHeight="1" thickBot="1" x14ac:dyDescent="0.25">
      <c r="A123" s="88"/>
      <c r="B123" s="67" t="s">
        <v>1786</v>
      </c>
      <c r="C123" s="77">
        <f>IF(C122="","",IF(AND(MONTH(C122)&gt;=1,MONTH(C122)&lt;=3),1,IF(AND(MONTH(C122)&gt;=4,MONTH(C122)&lt;=6),2,IF(AND(MONTH(C122)&gt;=7,MONTH(C122)&lt;=9),3,4))))</f>
        <v>2</v>
      </c>
      <c r="D123" s="88"/>
      <c r="E123" s="67" t="s">
        <v>13193</v>
      </c>
      <c r="F123" s="66" t="s">
        <v>11113</v>
      </c>
      <c r="G123" s="45"/>
      <c r="H123" s="45"/>
      <c r="I123" s="45"/>
      <c r="J123" s="45"/>
    </row>
    <row r="124" spans="1:10" ht="14.1" customHeight="1" thickBot="1" x14ac:dyDescent="0.25">
      <c r="A124" s="45"/>
      <c r="B124" s="45"/>
      <c r="C124" s="45"/>
      <c r="D124" s="45"/>
      <c r="E124" s="45"/>
      <c r="F124" s="45"/>
      <c r="G124" s="45"/>
      <c r="H124" s="45"/>
      <c r="I124" s="45"/>
      <c r="J124" s="45"/>
    </row>
    <row r="125" spans="1:10" ht="14.1" customHeight="1" thickBot="1" x14ac:dyDescent="0.25">
      <c r="A125" s="72" t="s">
        <v>15736</v>
      </c>
      <c r="B125" s="72" t="s">
        <v>16147</v>
      </c>
      <c r="C125" s="72" t="s">
        <v>15642</v>
      </c>
      <c r="D125" s="72" t="s">
        <v>15252</v>
      </c>
      <c r="E125" s="72" t="s">
        <v>6933</v>
      </c>
      <c r="F125" s="72" t="s">
        <v>15281</v>
      </c>
      <c r="G125" s="45"/>
      <c r="H125" s="45"/>
      <c r="I125" s="45"/>
      <c r="J125" s="45"/>
    </row>
    <row r="126" spans="1:10" ht="13.5" customHeight="1" x14ac:dyDescent="0.2">
      <c r="A126" s="82">
        <v>50161813</v>
      </c>
      <c r="B126" s="69" t="str">
        <f ca="1">IFERROR(INDEX(UNSPSCDes,MATCH(INDIRECT(ADDRESS(ROW(),COLUMN()-1,4)),UNSPSCCode,0)),"")</f>
        <v>Chocolate o sustituto de chocolate, confite</v>
      </c>
      <c r="C126" s="82" t="s">
        <v>16989</v>
      </c>
      <c r="D126" s="82">
        <v>8750</v>
      </c>
      <c r="E126" s="71">
        <v>70</v>
      </c>
      <c r="F126" s="70">
        <f ca="1">INDIRECT(ADDRESS(ROW(),COLUMN()-2,4))*INDIRECT(ADDRESS(ROW(),COLUMN()-1,4))</f>
        <v>612500</v>
      </c>
      <c r="G126" s="45"/>
      <c r="H126" s="45"/>
      <c r="I126" s="45"/>
      <c r="J126" s="45"/>
    </row>
    <row r="127" spans="1:10" ht="14.1" customHeight="1" x14ac:dyDescent="0.2">
      <c r="A127" s="45"/>
      <c r="B127" s="45"/>
      <c r="C127" s="45"/>
      <c r="D127" s="45"/>
      <c r="E127" s="73" t="s">
        <v>12551</v>
      </c>
      <c r="F127" s="74">
        <f ca="1">SUM(Table312[MONTO TOTAL ESTIMADO])</f>
        <v>612500</v>
      </c>
      <c r="G127" s="45"/>
      <c r="H127" s="45" t="str">
        <f>C119</f>
        <v>Bienes</v>
      </c>
      <c r="I127" s="45" t="str">
        <f>E119</f>
        <v>Sí</v>
      </c>
      <c r="J127" s="45" t="str">
        <f>D119</f>
        <v>Compras Menores</v>
      </c>
    </row>
    <row r="128" spans="1:10" ht="14.1" customHeight="1" thickBot="1" x14ac:dyDescent="0.3"/>
    <row r="129" spans="1:10" ht="33.75" customHeight="1" thickBot="1" x14ac:dyDescent="0.25">
      <c r="A129" s="64" t="s">
        <v>16383</v>
      </c>
      <c r="B129" s="64" t="s">
        <v>161</v>
      </c>
      <c r="C129" s="64" t="s">
        <v>11725</v>
      </c>
      <c r="D129" s="64" t="s">
        <v>14378</v>
      </c>
      <c r="E129" s="64" t="s">
        <v>10963</v>
      </c>
      <c r="F129" s="64" t="s">
        <v>11096</v>
      </c>
      <c r="G129" s="45"/>
      <c r="H129" s="45"/>
      <c r="I129" s="45"/>
      <c r="J129" s="45"/>
    </row>
    <row r="130" spans="1:10" ht="14.1" customHeight="1" thickBot="1" x14ac:dyDescent="0.25">
      <c r="A130" s="66" t="s">
        <v>18838</v>
      </c>
      <c r="B130" s="66" t="s">
        <v>18845</v>
      </c>
      <c r="C130" s="66" t="s">
        <v>17799</v>
      </c>
      <c r="D130" s="66" t="s">
        <v>17484</v>
      </c>
      <c r="E130" s="66" t="s">
        <v>8856</v>
      </c>
      <c r="F130" s="66"/>
      <c r="G130" s="45"/>
      <c r="H130" s="45"/>
      <c r="I130" s="45"/>
      <c r="J130" s="45"/>
    </row>
    <row r="131" spans="1:10" ht="14.1" customHeight="1" thickBot="1" x14ac:dyDescent="0.25">
      <c r="A131" s="87" t="s">
        <v>14828</v>
      </c>
      <c r="B131" s="67" t="s">
        <v>8530</v>
      </c>
      <c r="C131" s="76">
        <v>44761</v>
      </c>
      <c r="D131" s="87" t="s">
        <v>9387</v>
      </c>
      <c r="E131" s="67" t="s">
        <v>13094</v>
      </c>
      <c r="F131" s="81" t="s">
        <v>3080</v>
      </c>
      <c r="G131" s="45"/>
      <c r="H131" s="45"/>
      <c r="I131" s="45"/>
      <c r="J131" s="45"/>
    </row>
    <row r="132" spans="1:10" ht="14.1" customHeight="1" thickBot="1" x14ac:dyDescent="0.25">
      <c r="A132" s="88"/>
      <c r="B132" s="67" t="s">
        <v>1786</v>
      </c>
      <c r="C132" s="77">
        <f>IF(C131="","",IF(AND(MONTH(C131)&gt;=1,MONTH(C131)&lt;=3),1,IF(AND(MONTH(C131)&gt;=4,MONTH(C131)&lt;=6),2,IF(AND(MONTH(C131)&gt;=7,MONTH(C131)&lt;=9),3,4))))</f>
        <v>3</v>
      </c>
      <c r="D132" s="88"/>
      <c r="E132" s="67" t="s">
        <v>2417</v>
      </c>
      <c r="F132" s="81" t="s">
        <v>11113</v>
      </c>
      <c r="G132" s="45"/>
      <c r="H132" s="45"/>
      <c r="I132" s="45"/>
      <c r="J132" s="45"/>
    </row>
    <row r="133" spans="1:10" ht="14.1" customHeight="1" thickBot="1" x14ac:dyDescent="0.25">
      <c r="A133" s="88"/>
      <c r="B133" s="67" t="s">
        <v>12943</v>
      </c>
      <c r="C133" s="76">
        <v>44769</v>
      </c>
      <c r="D133" s="88"/>
      <c r="E133" s="67" t="s">
        <v>3073</v>
      </c>
      <c r="F133" s="81" t="s">
        <v>11113</v>
      </c>
      <c r="G133" s="45"/>
      <c r="H133" s="45"/>
      <c r="I133" s="45"/>
      <c r="J133" s="45"/>
    </row>
    <row r="134" spans="1:10" ht="14.1" customHeight="1" thickBot="1" x14ac:dyDescent="0.25">
      <c r="A134" s="88"/>
      <c r="B134" s="67" t="s">
        <v>1786</v>
      </c>
      <c r="C134" s="77">
        <f>IF(C133="","",IF(AND(MONTH(C133)&gt;=1,MONTH(C133)&lt;=3),1,IF(AND(MONTH(C133)&gt;=4,MONTH(C133)&lt;=6),2,IF(AND(MONTH(C133)&gt;=7,MONTH(C133)&lt;=9),3,4))))</f>
        <v>3</v>
      </c>
      <c r="D134" s="88"/>
      <c r="E134" s="67" t="s">
        <v>13193</v>
      </c>
      <c r="F134" s="66" t="s">
        <v>11113</v>
      </c>
      <c r="G134" s="45"/>
      <c r="H134" s="45"/>
      <c r="I134" s="45"/>
      <c r="J134" s="45"/>
    </row>
    <row r="135" spans="1:10" ht="14.1" customHeight="1" thickBot="1" x14ac:dyDescent="0.25">
      <c r="A135" s="45"/>
      <c r="B135" s="45"/>
      <c r="C135" s="45"/>
      <c r="D135" s="45"/>
      <c r="E135" s="45"/>
      <c r="F135" s="45"/>
      <c r="G135" s="45"/>
      <c r="H135" s="45"/>
      <c r="I135" s="45"/>
      <c r="J135" s="45"/>
    </row>
    <row r="136" spans="1:10" ht="14.1" customHeight="1" thickBot="1" x14ac:dyDescent="0.25">
      <c r="A136" s="72" t="s">
        <v>15736</v>
      </c>
      <c r="B136" s="72" t="s">
        <v>16147</v>
      </c>
      <c r="C136" s="72" t="s">
        <v>15642</v>
      </c>
      <c r="D136" s="72" t="s">
        <v>15252</v>
      </c>
      <c r="E136" s="72" t="s">
        <v>6933</v>
      </c>
      <c r="F136" s="72" t="s">
        <v>15281</v>
      </c>
      <c r="G136" s="45"/>
      <c r="H136" s="45"/>
      <c r="I136" s="45"/>
      <c r="J136" s="45"/>
    </row>
    <row r="137" spans="1:10" ht="13.5" customHeight="1" x14ac:dyDescent="0.2">
      <c r="A137" s="82">
        <v>50161813</v>
      </c>
      <c r="B137" s="69" t="str">
        <f ca="1">IFERROR(INDEX(UNSPSCDes,MATCH(INDIRECT(ADDRESS(ROW(),COLUMN()-1,4)),UNSPSCCode,0)),"")</f>
        <v>Chocolate o sustituto de chocolate, confite</v>
      </c>
      <c r="C137" s="82" t="s">
        <v>16989</v>
      </c>
      <c r="D137" s="82">
        <v>8750</v>
      </c>
      <c r="E137" s="71">
        <v>70</v>
      </c>
      <c r="F137" s="70">
        <f ca="1">INDIRECT(ADDRESS(ROW(),COLUMN()-2,4))*INDIRECT(ADDRESS(ROW(),COLUMN()-1,4))</f>
        <v>612500</v>
      </c>
      <c r="G137" s="45"/>
      <c r="H137" s="45"/>
      <c r="I137" s="45"/>
      <c r="J137" s="45"/>
    </row>
    <row r="138" spans="1:10" ht="14.1" customHeight="1" x14ac:dyDescent="0.2">
      <c r="A138" s="45"/>
      <c r="B138" s="45"/>
      <c r="C138" s="45"/>
      <c r="D138" s="45"/>
      <c r="E138" s="73" t="s">
        <v>12551</v>
      </c>
      <c r="F138" s="74">
        <f ca="1">SUM(Table313[MONTO TOTAL ESTIMADO])</f>
        <v>612500</v>
      </c>
      <c r="G138" s="45"/>
      <c r="H138" s="45" t="str">
        <f>C130</f>
        <v>Bienes</v>
      </c>
      <c r="I138" s="45" t="str">
        <f>E130</f>
        <v>Sí</v>
      </c>
      <c r="J138" s="45" t="str">
        <f>D130</f>
        <v>Compras Menores</v>
      </c>
    </row>
    <row r="139" spans="1:10" ht="14.1" customHeight="1" thickBot="1" x14ac:dyDescent="0.3"/>
    <row r="140" spans="1:10" ht="33.75" customHeight="1" thickBot="1" x14ac:dyDescent="0.25">
      <c r="A140" s="64" t="s">
        <v>16383</v>
      </c>
      <c r="B140" s="64" t="s">
        <v>161</v>
      </c>
      <c r="C140" s="64" t="s">
        <v>11725</v>
      </c>
      <c r="D140" s="64" t="s">
        <v>14378</v>
      </c>
      <c r="E140" s="64" t="s">
        <v>10963</v>
      </c>
      <c r="F140" s="64" t="s">
        <v>11096</v>
      </c>
      <c r="G140" s="45"/>
      <c r="H140" s="45"/>
      <c r="I140" s="45"/>
      <c r="J140" s="45"/>
    </row>
    <row r="141" spans="1:10" ht="14.1" customHeight="1" thickBot="1" x14ac:dyDescent="0.25">
      <c r="A141" s="66" t="s">
        <v>18846</v>
      </c>
      <c r="B141" s="66" t="s">
        <v>18847</v>
      </c>
      <c r="C141" s="66" t="s">
        <v>17799</v>
      </c>
      <c r="D141" s="66" t="s">
        <v>1875</v>
      </c>
      <c r="E141" s="66" t="s">
        <v>17855</v>
      </c>
      <c r="F141" s="66"/>
      <c r="G141" s="45"/>
      <c r="H141" s="45"/>
      <c r="I141" s="45"/>
      <c r="J141" s="45"/>
    </row>
    <row r="142" spans="1:10" ht="14.1" customHeight="1" thickBot="1" x14ac:dyDescent="0.25">
      <c r="A142" s="87" t="s">
        <v>14828</v>
      </c>
      <c r="B142" s="67" t="s">
        <v>8530</v>
      </c>
      <c r="C142" s="76">
        <v>44853</v>
      </c>
      <c r="D142" s="87" t="s">
        <v>9387</v>
      </c>
      <c r="E142" s="67" t="s">
        <v>13094</v>
      </c>
      <c r="F142" s="81" t="s">
        <v>3080</v>
      </c>
      <c r="G142" s="45"/>
      <c r="H142" s="45"/>
      <c r="I142" s="45"/>
      <c r="J142" s="45"/>
    </row>
    <row r="143" spans="1:10" ht="14.1" customHeight="1" thickBot="1" x14ac:dyDescent="0.25">
      <c r="A143" s="88"/>
      <c r="B143" s="67" t="s">
        <v>1786</v>
      </c>
      <c r="C143" s="77">
        <f>IF(C142="","",IF(AND(MONTH(C142)&gt;=1,MONTH(C142)&lt;=3),1,IF(AND(MONTH(C142)&gt;=4,MONTH(C142)&lt;=6),2,IF(AND(MONTH(C142)&gt;=7,MONTH(C142)&lt;=9),3,4))))</f>
        <v>4</v>
      </c>
      <c r="D143" s="88"/>
      <c r="E143" s="67" t="s">
        <v>2417</v>
      </c>
      <c r="F143" s="81" t="s">
        <v>11113</v>
      </c>
      <c r="G143" s="45"/>
      <c r="H143" s="45"/>
      <c r="I143" s="45"/>
      <c r="J143" s="45"/>
    </row>
    <row r="144" spans="1:10" ht="14.1" customHeight="1" thickBot="1" x14ac:dyDescent="0.25">
      <c r="A144" s="88"/>
      <c r="B144" s="67" t="s">
        <v>12943</v>
      </c>
      <c r="C144" s="76">
        <v>44861</v>
      </c>
      <c r="D144" s="88"/>
      <c r="E144" s="67" t="s">
        <v>3073</v>
      </c>
      <c r="F144" s="81" t="s">
        <v>11113</v>
      </c>
      <c r="G144" s="45"/>
      <c r="H144" s="45"/>
      <c r="I144" s="45"/>
      <c r="J144" s="45"/>
    </row>
    <row r="145" spans="1:10" ht="14.1" customHeight="1" thickBot="1" x14ac:dyDescent="0.25">
      <c r="A145" s="88"/>
      <c r="B145" s="67" t="s">
        <v>1786</v>
      </c>
      <c r="C145" s="77">
        <f>IF(C144="","",IF(AND(MONTH(C144)&gt;=1,MONTH(C144)&lt;=3),1,IF(AND(MONTH(C144)&gt;=4,MONTH(C144)&lt;=6),2,IF(AND(MONTH(C144)&gt;=7,MONTH(C144)&lt;=9),3,4))))</f>
        <v>4</v>
      </c>
      <c r="D145" s="88"/>
      <c r="E145" s="67" t="s">
        <v>13193</v>
      </c>
      <c r="F145" s="66" t="s">
        <v>11113</v>
      </c>
      <c r="G145" s="45"/>
      <c r="H145" s="45"/>
      <c r="I145" s="45"/>
      <c r="J145" s="45"/>
    </row>
    <row r="146" spans="1:10" ht="14.1" customHeight="1" thickBot="1" x14ac:dyDescent="0.25">
      <c r="A146" s="45"/>
      <c r="B146" s="45"/>
      <c r="C146" s="45"/>
      <c r="D146" s="45"/>
      <c r="E146" s="45"/>
      <c r="F146" s="45"/>
      <c r="G146" s="45"/>
      <c r="H146" s="45"/>
      <c r="I146" s="45"/>
      <c r="J146" s="45"/>
    </row>
    <row r="147" spans="1:10" ht="14.1" customHeight="1" thickBot="1" x14ac:dyDescent="0.25">
      <c r="A147" s="72" t="s">
        <v>15736</v>
      </c>
      <c r="B147" s="72" t="s">
        <v>16147</v>
      </c>
      <c r="C147" s="72" t="s">
        <v>15642</v>
      </c>
      <c r="D147" s="72" t="s">
        <v>15252</v>
      </c>
      <c r="E147" s="72" t="s">
        <v>6933</v>
      </c>
      <c r="F147" s="72" t="s">
        <v>15281</v>
      </c>
      <c r="G147" s="45"/>
      <c r="H147" s="45"/>
      <c r="I147" s="45"/>
      <c r="J147" s="45"/>
    </row>
    <row r="148" spans="1:10" ht="14.1" customHeight="1" x14ac:dyDescent="0.2">
      <c r="A148" s="82">
        <v>50161813</v>
      </c>
      <c r="B148" s="69" t="str">
        <f ca="1">IFERROR(INDEX(UNSPSCDes,MATCH(INDIRECT(ADDRESS(ROW(),COLUMN()-1,4)),UNSPSCCode,0)),"")</f>
        <v>Chocolate o sustituto de chocolate, confite</v>
      </c>
      <c r="C148" s="82" t="s">
        <v>16989</v>
      </c>
      <c r="D148" s="82">
        <v>8750</v>
      </c>
      <c r="E148" s="71">
        <v>70</v>
      </c>
      <c r="F148" s="70">
        <f ca="1">INDIRECT(ADDRESS(ROW(),COLUMN()-2,4))*INDIRECT(ADDRESS(ROW(),COLUMN()-1,4))</f>
        <v>612500</v>
      </c>
      <c r="G148" s="45"/>
      <c r="H148" s="45"/>
      <c r="I148" s="45"/>
      <c r="J148" s="45"/>
    </row>
    <row r="149" spans="1:10" ht="13.5" customHeight="1" x14ac:dyDescent="0.2">
      <c r="A149" s="82">
        <v>50161813</v>
      </c>
      <c r="B149" s="69" t="str">
        <f ca="1">IFERROR(INDEX(UNSPSCDes,MATCH(INDIRECT(ADDRESS(ROW(),COLUMN()-1,4)),UNSPSCCode,0)),"")</f>
        <v>Chocolate o sustituto de chocolate, confite</v>
      </c>
      <c r="C149" s="82" t="s">
        <v>4736</v>
      </c>
      <c r="D149" s="82">
        <v>20000</v>
      </c>
      <c r="E149" s="71">
        <v>45</v>
      </c>
      <c r="F149" s="70">
        <f ca="1">INDIRECT(ADDRESS(ROW(),COLUMN()-2,4))*INDIRECT(ADDRESS(ROW(),COLUMN()-1,4))</f>
        <v>900000</v>
      </c>
      <c r="G149" s="45"/>
      <c r="H149" s="45"/>
      <c r="I149" s="45"/>
      <c r="J149" s="45"/>
    </row>
    <row r="150" spans="1:10" ht="14.1" customHeight="1" x14ac:dyDescent="0.2">
      <c r="A150" s="45"/>
      <c r="B150" s="45"/>
      <c r="C150" s="45"/>
      <c r="D150" s="45"/>
      <c r="E150" s="73" t="s">
        <v>12551</v>
      </c>
      <c r="F150" s="74">
        <f ca="1">SUM(Table314[MONTO TOTAL ESTIMADO])</f>
        <v>1512500</v>
      </c>
      <c r="G150" s="45"/>
      <c r="H150" s="45" t="str">
        <f>C141</f>
        <v>Bienes</v>
      </c>
      <c r="I150" s="45" t="str">
        <f>E141</f>
        <v>No</v>
      </c>
      <c r="J150" s="45" t="str">
        <f>D141</f>
        <v>Comparacion de Precios</v>
      </c>
    </row>
    <row r="151" spans="1:10" ht="14.1" customHeight="1" thickBot="1" x14ac:dyDescent="0.3"/>
    <row r="152" spans="1:10" ht="33.75" customHeight="1" thickBot="1" x14ac:dyDescent="0.25">
      <c r="A152" s="64" t="s">
        <v>16383</v>
      </c>
      <c r="B152" s="64" t="s">
        <v>161</v>
      </c>
      <c r="C152" s="64" t="s">
        <v>11725</v>
      </c>
      <c r="D152" s="64" t="s">
        <v>14378</v>
      </c>
      <c r="E152" s="64" t="s">
        <v>10963</v>
      </c>
      <c r="F152" s="64" t="s">
        <v>11096</v>
      </c>
      <c r="G152" s="45"/>
      <c r="H152" s="45"/>
      <c r="I152" s="45"/>
      <c r="J152" s="45"/>
    </row>
    <row r="153" spans="1:10" ht="14.1" customHeight="1" thickBot="1" x14ac:dyDescent="0.25">
      <c r="A153" s="66" t="s">
        <v>18848</v>
      </c>
      <c r="B153" s="66" t="s">
        <v>18849</v>
      </c>
      <c r="C153" s="66" t="s">
        <v>17799</v>
      </c>
      <c r="D153" s="66" t="s">
        <v>17484</v>
      </c>
      <c r="E153" s="66" t="s">
        <v>8856</v>
      </c>
      <c r="F153" s="66"/>
      <c r="G153" s="45"/>
      <c r="H153" s="45"/>
      <c r="I153" s="45"/>
      <c r="J153" s="45"/>
    </row>
    <row r="154" spans="1:10" ht="14.1" customHeight="1" thickBot="1" x14ac:dyDescent="0.25">
      <c r="A154" s="87" t="s">
        <v>14828</v>
      </c>
      <c r="B154" s="67" t="s">
        <v>8530</v>
      </c>
      <c r="C154" s="76">
        <v>44579</v>
      </c>
      <c r="D154" s="87" t="s">
        <v>9387</v>
      </c>
      <c r="E154" s="67" t="s">
        <v>13094</v>
      </c>
      <c r="F154" s="81" t="s">
        <v>3080</v>
      </c>
      <c r="G154" s="45"/>
      <c r="H154" s="45"/>
      <c r="I154" s="45"/>
      <c r="J154" s="45"/>
    </row>
    <row r="155" spans="1:10" ht="14.1" customHeight="1" thickBot="1" x14ac:dyDescent="0.25">
      <c r="A155" s="88"/>
      <c r="B155" s="67" t="s">
        <v>1786</v>
      </c>
      <c r="C155" s="77">
        <f>IF(C154="","",IF(AND(MONTH(C154)&gt;=1,MONTH(C154)&lt;=3),1,IF(AND(MONTH(C154)&gt;=4,MONTH(C154)&lt;=6),2,IF(AND(MONTH(C154)&gt;=7,MONTH(C154)&lt;=9),3,4))))</f>
        <v>1</v>
      </c>
      <c r="D155" s="88"/>
      <c r="E155" s="67" t="s">
        <v>2417</v>
      </c>
      <c r="F155" s="81" t="s">
        <v>11113</v>
      </c>
      <c r="G155" s="45"/>
      <c r="H155" s="45"/>
      <c r="I155" s="45"/>
      <c r="J155" s="45"/>
    </row>
    <row r="156" spans="1:10" ht="14.1" customHeight="1" thickBot="1" x14ac:dyDescent="0.25">
      <c r="A156" s="88"/>
      <c r="B156" s="67" t="s">
        <v>12943</v>
      </c>
      <c r="C156" s="76">
        <v>44588</v>
      </c>
      <c r="D156" s="88"/>
      <c r="E156" s="67" t="s">
        <v>3073</v>
      </c>
      <c r="F156" s="81" t="s">
        <v>11113</v>
      </c>
      <c r="G156" s="45"/>
      <c r="H156" s="45"/>
      <c r="I156" s="45"/>
      <c r="J156" s="45"/>
    </row>
    <row r="157" spans="1:10" ht="14.1" customHeight="1" thickBot="1" x14ac:dyDescent="0.25">
      <c r="A157" s="88"/>
      <c r="B157" s="67" t="s">
        <v>1786</v>
      </c>
      <c r="C157" s="77">
        <f>IF(C156="","",IF(AND(MONTH(C156)&gt;=1,MONTH(C156)&lt;=3),1,IF(AND(MONTH(C156)&gt;=4,MONTH(C156)&lt;=6),2,IF(AND(MONTH(C156)&gt;=7,MONTH(C156)&lt;=9),3,4))))</f>
        <v>1</v>
      </c>
      <c r="D157" s="88"/>
      <c r="E157" s="67" t="s">
        <v>13193</v>
      </c>
      <c r="F157" s="66" t="s">
        <v>11113</v>
      </c>
      <c r="G157" s="45"/>
      <c r="H157" s="45"/>
      <c r="I157" s="45"/>
      <c r="J157" s="45"/>
    </row>
    <row r="158" spans="1:10" ht="14.1" customHeight="1" thickBot="1" x14ac:dyDescent="0.25">
      <c r="A158" s="45"/>
      <c r="B158" s="45"/>
      <c r="C158" s="45"/>
      <c r="D158" s="45"/>
      <c r="E158" s="45"/>
      <c r="F158" s="45"/>
      <c r="G158" s="45"/>
      <c r="H158" s="45"/>
      <c r="I158" s="45"/>
      <c r="J158" s="45"/>
    </row>
    <row r="159" spans="1:10" ht="14.1" customHeight="1" thickBot="1" x14ac:dyDescent="0.25">
      <c r="A159" s="72" t="s">
        <v>15736</v>
      </c>
      <c r="B159" s="72" t="s">
        <v>16147</v>
      </c>
      <c r="C159" s="72" t="s">
        <v>15642</v>
      </c>
      <c r="D159" s="72" t="s">
        <v>15252</v>
      </c>
      <c r="E159" s="72" t="s">
        <v>6933</v>
      </c>
      <c r="F159" s="72" t="s">
        <v>15281</v>
      </c>
      <c r="G159" s="45"/>
      <c r="H159" s="45"/>
      <c r="I159" s="45"/>
      <c r="J159" s="45"/>
    </row>
    <row r="160" spans="1:10" ht="13.5" customHeight="1" x14ac:dyDescent="0.2">
      <c r="A160" s="82">
        <v>50171831</v>
      </c>
      <c r="B160" s="69" t="str">
        <f ca="1">IFERROR(INDEX(UNSPSCDes,MATCH(INDIRECT(ADDRESS(ROW(),COLUMN()-1,4)),UNSPSCCode,0)),"")</f>
        <v>Salsas para cocinar</v>
      </c>
      <c r="C160" s="82" t="s">
        <v>1449</v>
      </c>
      <c r="D160" s="82">
        <v>13750</v>
      </c>
      <c r="E160" s="71">
        <v>65</v>
      </c>
      <c r="F160" s="70">
        <f ca="1">INDIRECT(ADDRESS(ROW(),COLUMN()-2,4))*INDIRECT(ADDRESS(ROW(),COLUMN()-1,4))</f>
        <v>893750</v>
      </c>
      <c r="G160" s="45"/>
      <c r="H160" s="45"/>
      <c r="I160" s="45"/>
      <c r="J160" s="45"/>
    </row>
    <row r="161" spans="1:10" ht="14.1" customHeight="1" x14ac:dyDescent="0.2">
      <c r="A161" s="45"/>
      <c r="B161" s="45"/>
      <c r="C161" s="45"/>
      <c r="D161" s="45"/>
      <c r="E161" s="73" t="s">
        <v>12551</v>
      </c>
      <c r="F161" s="74">
        <f ca="1">SUM(Table315[MONTO TOTAL ESTIMADO])</f>
        <v>893750</v>
      </c>
      <c r="G161" s="45"/>
      <c r="H161" s="45" t="str">
        <f>C153</f>
        <v>Bienes</v>
      </c>
      <c r="I161" s="45" t="str">
        <f>E153</f>
        <v>Sí</v>
      </c>
      <c r="J161" s="45" t="str">
        <f>D153</f>
        <v>Compras Menores</v>
      </c>
    </row>
    <row r="162" spans="1:10" ht="14.1" customHeight="1" thickBot="1" x14ac:dyDescent="0.3"/>
    <row r="163" spans="1:10" ht="33.75" customHeight="1" thickBot="1" x14ac:dyDescent="0.25">
      <c r="A163" s="64" t="s">
        <v>16383</v>
      </c>
      <c r="B163" s="64" t="s">
        <v>161</v>
      </c>
      <c r="C163" s="64" t="s">
        <v>11725</v>
      </c>
      <c r="D163" s="64" t="s">
        <v>14378</v>
      </c>
      <c r="E163" s="64" t="s">
        <v>10963</v>
      </c>
      <c r="F163" s="64" t="s">
        <v>11096</v>
      </c>
      <c r="G163" s="45"/>
      <c r="H163" s="45"/>
      <c r="I163" s="45"/>
      <c r="J163" s="45"/>
    </row>
    <row r="164" spans="1:10" ht="14.1" customHeight="1" thickBot="1" x14ac:dyDescent="0.25">
      <c r="A164" s="66" t="s">
        <v>18848</v>
      </c>
      <c r="B164" s="66" t="s">
        <v>18850</v>
      </c>
      <c r="C164" s="66" t="s">
        <v>17799</v>
      </c>
      <c r="D164" s="66" t="s">
        <v>17484</v>
      </c>
      <c r="E164" s="66" t="s">
        <v>8856</v>
      </c>
      <c r="F164" s="66"/>
      <c r="G164" s="45"/>
      <c r="H164" s="45"/>
      <c r="I164" s="45"/>
      <c r="J164" s="45"/>
    </row>
    <row r="165" spans="1:10" ht="14.1" customHeight="1" thickBot="1" x14ac:dyDescent="0.25">
      <c r="A165" s="87" t="s">
        <v>14828</v>
      </c>
      <c r="B165" s="67" t="s">
        <v>8530</v>
      </c>
      <c r="C165" s="76">
        <v>44670</v>
      </c>
      <c r="D165" s="87" t="s">
        <v>9387</v>
      </c>
      <c r="E165" s="67" t="s">
        <v>13094</v>
      </c>
      <c r="F165" s="81" t="s">
        <v>3080</v>
      </c>
      <c r="G165" s="45"/>
      <c r="H165" s="45"/>
      <c r="I165" s="45"/>
      <c r="J165" s="45"/>
    </row>
    <row r="166" spans="1:10" ht="14.1" customHeight="1" thickBot="1" x14ac:dyDescent="0.25">
      <c r="A166" s="88"/>
      <c r="B166" s="67" t="s">
        <v>1786</v>
      </c>
      <c r="C166" s="77">
        <f>IF(C165="","",IF(AND(MONTH(C165)&gt;=1,MONTH(C165)&lt;=3),1,IF(AND(MONTH(C165)&gt;=4,MONTH(C165)&lt;=6),2,IF(AND(MONTH(C165)&gt;=7,MONTH(C165)&lt;=9),3,4))))</f>
        <v>2</v>
      </c>
      <c r="D166" s="88"/>
      <c r="E166" s="67" t="s">
        <v>2417</v>
      </c>
      <c r="F166" s="81" t="s">
        <v>11113</v>
      </c>
      <c r="G166" s="45"/>
      <c r="H166" s="45"/>
      <c r="I166" s="45"/>
      <c r="J166" s="45"/>
    </row>
    <row r="167" spans="1:10" ht="14.1" customHeight="1" thickBot="1" x14ac:dyDescent="0.25">
      <c r="A167" s="88"/>
      <c r="B167" s="67" t="s">
        <v>12943</v>
      </c>
      <c r="C167" s="76">
        <v>44678</v>
      </c>
      <c r="D167" s="88"/>
      <c r="E167" s="67" t="s">
        <v>3073</v>
      </c>
      <c r="F167" s="81" t="s">
        <v>11113</v>
      </c>
      <c r="G167" s="45"/>
      <c r="H167" s="45"/>
      <c r="I167" s="45"/>
      <c r="J167" s="45"/>
    </row>
    <row r="168" spans="1:10" ht="14.1" customHeight="1" thickBot="1" x14ac:dyDescent="0.25">
      <c r="A168" s="88"/>
      <c r="B168" s="67" t="s">
        <v>1786</v>
      </c>
      <c r="C168" s="77">
        <f>IF(C167="","",IF(AND(MONTH(C167)&gt;=1,MONTH(C167)&lt;=3),1,IF(AND(MONTH(C167)&gt;=4,MONTH(C167)&lt;=6),2,IF(AND(MONTH(C167)&gt;=7,MONTH(C167)&lt;=9),3,4))))</f>
        <v>2</v>
      </c>
      <c r="D168" s="88"/>
      <c r="E168" s="67" t="s">
        <v>13193</v>
      </c>
      <c r="F168" s="66" t="s">
        <v>11113</v>
      </c>
      <c r="G168" s="45"/>
      <c r="H168" s="45"/>
      <c r="I168" s="45"/>
      <c r="J168" s="45"/>
    </row>
    <row r="169" spans="1:10" ht="14.1" customHeight="1" thickBot="1" x14ac:dyDescent="0.25">
      <c r="A169" s="45"/>
      <c r="B169" s="45"/>
      <c r="C169" s="45"/>
      <c r="D169" s="45"/>
      <c r="E169" s="45"/>
      <c r="F169" s="45"/>
      <c r="G169" s="45"/>
      <c r="H169" s="45"/>
      <c r="I169" s="45"/>
      <c r="J169" s="45"/>
    </row>
    <row r="170" spans="1:10" ht="14.1" customHeight="1" thickBot="1" x14ac:dyDescent="0.25">
      <c r="A170" s="72" t="s">
        <v>15736</v>
      </c>
      <c r="B170" s="72" t="s">
        <v>16147</v>
      </c>
      <c r="C170" s="72" t="s">
        <v>15642</v>
      </c>
      <c r="D170" s="72" t="s">
        <v>15252</v>
      </c>
      <c r="E170" s="72" t="s">
        <v>6933</v>
      </c>
      <c r="F170" s="72" t="s">
        <v>15281</v>
      </c>
      <c r="G170" s="45"/>
      <c r="H170" s="45"/>
      <c r="I170" s="45"/>
      <c r="J170" s="45"/>
    </row>
    <row r="171" spans="1:10" ht="13.5" customHeight="1" x14ac:dyDescent="0.2">
      <c r="A171" s="82">
        <v>50171831</v>
      </c>
      <c r="B171" s="69" t="str">
        <f ca="1">IFERROR(INDEX(UNSPSCDes,MATCH(INDIRECT(ADDRESS(ROW(),COLUMN()-1,4)),UNSPSCCode,0)),"")</f>
        <v>Salsas para cocinar</v>
      </c>
      <c r="C171" s="82" t="s">
        <v>1449</v>
      </c>
      <c r="D171" s="82">
        <v>13750</v>
      </c>
      <c r="E171" s="71">
        <v>65</v>
      </c>
      <c r="F171" s="70">
        <f ca="1">INDIRECT(ADDRESS(ROW(),COLUMN()-2,4))*INDIRECT(ADDRESS(ROW(),COLUMN()-1,4))</f>
        <v>893750</v>
      </c>
      <c r="G171" s="45"/>
      <c r="H171" s="45"/>
      <c r="I171" s="45"/>
      <c r="J171" s="45"/>
    </row>
    <row r="172" spans="1:10" ht="14.1" customHeight="1" x14ac:dyDescent="0.2">
      <c r="A172" s="45"/>
      <c r="B172" s="45"/>
      <c r="C172" s="45"/>
      <c r="D172" s="45"/>
      <c r="E172" s="73" t="s">
        <v>12551</v>
      </c>
      <c r="F172" s="74">
        <f ca="1">SUM(Table316[MONTO TOTAL ESTIMADO])</f>
        <v>893750</v>
      </c>
      <c r="G172" s="45"/>
      <c r="H172" s="45" t="str">
        <f>C164</f>
        <v>Bienes</v>
      </c>
      <c r="I172" s="45" t="str">
        <f>E164</f>
        <v>Sí</v>
      </c>
      <c r="J172" s="45" t="str">
        <f>D164</f>
        <v>Compras Menores</v>
      </c>
    </row>
    <row r="173" spans="1:10" ht="14.1" customHeight="1" thickBot="1" x14ac:dyDescent="0.3"/>
    <row r="174" spans="1:10" ht="33.75" customHeight="1" thickBot="1" x14ac:dyDescent="0.25">
      <c r="A174" s="64" t="s">
        <v>16383</v>
      </c>
      <c r="B174" s="64" t="s">
        <v>161</v>
      </c>
      <c r="C174" s="64" t="s">
        <v>11725</v>
      </c>
      <c r="D174" s="64" t="s">
        <v>14378</v>
      </c>
      <c r="E174" s="64" t="s">
        <v>10963</v>
      </c>
      <c r="F174" s="64" t="s">
        <v>11096</v>
      </c>
      <c r="G174" s="45"/>
      <c r="H174" s="45"/>
      <c r="I174" s="45"/>
      <c r="J174" s="45"/>
    </row>
    <row r="175" spans="1:10" ht="14.1" customHeight="1" thickBot="1" x14ac:dyDescent="0.25">
      <c r="A175" s="66" t="s">
        <v>18848</v>
      </c>
      <c r="B175" s="66" t="s">
        <v>18851</v>
      </c>
      <c r="C175" s="66" t="s">
        <v>17799</v>
      </c>
      <c r="D175" s="66" t="s">
        <v>17484</v>
      </c>
      <c r="E175" s="66" t="s">
        <v>8856</v>
      </c>
      <c r="F175" s="66"/>
      <c r="G175" s="45"/>
      <c r="H175" s="45"/>
      <c r="I175" s="45"/>
      <c r="J175" s="45"/>
    </row>
    <row r="176" spans="1:10" ht="14.1" customHeight="1" thickBot="1" x14ac:dyDescent="0.25">
      <c r="A176" s="87" t="s">
        <v>14828</v>
      </c>
      <c r="B176" s="67" t="s">
        <v>8530</v>
      </c>
      <c r="C176" s="76">
        <v>44761</v>
      </c>
      <c r="D176" s="87" t="s">
        <v>9387</v>
      </c>
      <c r="E176" s="67" t="s">
        <v>13094</v>
      </c>
      <c r="F176" s="81" t="s">
        <v>3080</v>
      </c>
      <c r="G176" s="45"/>
      <c r="H176" s="45"/>
      <c r="I176" s="45"/>
      <c r="J176" s="45"/>
    </row>
    <row r="177" spans="1:10" ht="14.1" customHeight="1" thickBot="1" x14ac:dyDescent="0.25">
      <c r="A177" s="88"/>
      <c r="B177" s="67" t="s">
        <v>1786</v>
      </c>
      <c r="C177" s="77">
        <f>IF(C176="","",IF(AND(MONTH(C176)&gt;=1,MONTH(C176)&lt;=3),1,IF(AND(MONTH(C176)&gt;=4,MONTH(C176)&lt;=6),2,IF(AND(MONTH(C176)&gt;=7,MONTH(C176)&lt;=9),3,4))))</f>
        <v>3</v>
      </c>
      <c r="D177" s="88"/>
      <c r="E177" s="67" t="s">
        <v>2417</v>
      </c>
      <c r="F177" s="81" t="s">
        <v>11113</v>
      </c>
      <c r="G177" s="45"/>
      <c r="H177" s="45"/>
      <c r="I177" s="45"/>
      <c r="J177" s="45"/>
    </row>
    <row r="178" spans="1:10" ht="14.1" customHeight="1" thickBot="1" x14ac:dyDescent="0.25">
      <c r="A178" s="88"/>
      <c r="B178" s="67" t="s">
        <v>12943</v>
      </c>
      <c r="C178" s="76">
        <v>44769</v>
      </c>
      <c r="D178" s="88"/>
      <c r="E178" s="67" t="s">
        <v>3073</v>
      </c>
      <c r="F178" s="81" t="s">
        <v>11113</v>
      </c>
      <c r="G178" s="45"/>
      <c r="H178" s="45"/>
      <c r="I178" s="45"/>
      <c r="J178" s="45"/>
    </row>
    <row r="179" spans="1:10" ht="14.1" customHeight="1" thickBot="1" x14ac:dyDescent="0.25">
      <c r="A179" s="88"/>
      <c r="B179" s="67" t="s">
        <v>1786</v>
      </c>
      <c r="C179" s="77">
        <f>IF(C178="","",IF(AND(MONTH(C178)&gt;=1,MONTH(C178)&lt;=3),1,IF(AND(MONTH(C178)&gt;=4,MONTH(C178)&lt;=6),2,IF(AND(MONTH(C178)&gt;=7,MONTH(C178)&lt;=9),3,4))))</f>
        <v>3</v>
      </c>
      <c r="D179" s="88"/>
      <c r="E179" s="67" t="s">
        <v>13193</v>
      </c>
      <c r="F179" s="66" t="s">
        <v>11113</v>
      </c>
      <c r="G179" s="45"/>
      <c r="H179" s="45"/>
      <c r="I179" s="45"/>
      <c r="J179" s="45"/>
    </row>
    <row r="180" spans="1:10" ht="14.1" customHeight="1" thickBot="1" x14ac:dyDescent="0.25">
      <c r="A180" s="45"/>
      <c r="B180" s="45"/>
      <c r="C180" s="45"/>
      <c r="D180" s="45"/>
      <c r="E180" s="45"/>
      <c r="F180" s="45"/>
      <c r="G180" s="45"/>
      <c r="H180" s="45"/>
      <c r="I180" s="45"/>
      <c r="J180" s="45"/>
    </row>
    <row r="181" spans="1:10" ht="14.1" customHeight="1" thickBot="1" x14ac:dyDescent="0.25">
      <c r="A181" s="72" t="s">
        <v>15736</v>
      </c>
      <c r="B181" s="72" t="s">
        <v>16147</v>
      </c>
      <c r="C181" s="72" t="s">
        <v>15642</v>
      </c>
      <c r="D181" s="72" t="s">
        <v>15252</v>
      </c>
      <c r="E181" s="72" t="s">
        <v>6933</v>
      </c>
      <c r="F181" s="72" t="s">
        <v>15281</v>
      </c>
      <c r="G181" s="45"/>
      <c r="H181" s="45"/>
      <c r="I181" s="45"/>
      <c r="J181" s="45"/>
    </row>
    <row r="182" spans="1:10" ht="13.5" customHeight="1" x14ac:dyDescent="0.2">
      <c r="A182" s="82">
        <v>50171831</v>
      </c>
      <c r="B182" s="69" t="str">
        <f ca="1">IFERROR(INDEX(UNSPSCDes,MATCH(INDIRECT(ADDRESS(ROW(),COLUMN()-1,4)),UNSPSCCode,0)),"")</f>
        <v>Salsas para cocinar</v>
      </c>
      <c r="C182" s="82" t="s">
        <v>1449</v>
      </c>
      <c r="D182" s="82">
        <v>13750</v>
      </c>
      <c r="E182" s="71">
        <v>65</v>
      </c>
      <c r="F182" s="70">
        <f ca="1">INDIRECT(ADDRESS(ROW(),COLUMN()-2,4))*INDIRECT(ADDRESS(ROW(),COLUMN()-1,4))</f>
        <v>893750</v>
      </c>
      <c r="G182" s="45"/>
      <c r="H182" s="45"/>
      <c r="I182" s="45"/>
      <c r="J182" s="45"/>
    </row>
    <row r="183" spans="1:10" ht="14.1" customHeight="1" x14ac:dyDescent="0.2">
      <c r="A183" s="45"/>
      <c r="B183" s="45"/>
      <c r="C183" s="45"/>
      <c r="D183" s="45"/>
      <c r="E183" s="73" t="s">
        <v>12551</v>
      </c>
      <c r="F183" s="74">
        <f ca="1">SUM(Table317[MONTO TOTAL ESTIMADO])</f>
        <v>893750</v>
      </c>
      <c r="G183" s="45"/>
      <c r="H183" s="45" t="str">
        <f>C175</f>
        <v>Bienes</v>
      </c>
      <c r="I183" s="45" t="str">
        <f>E175</f>
        <v>Sí</v>
      </c>
      <c r="J183" s="45" t="str">
        <f>D175</f>
        <v>Compras Menores</v>
      </c>
    </row>
    <row r="184" spans="1:10" ht="14.1" customHeight="1" thickBot="1" x14ac:dyDescent="0.3"/>
    <row r="185" spans="1:10" ht="33.75" customHeight="1" thickBot="1" x14ac:dyDescent="0.25">
      <c r="A185" s="64" t="s">
        <v>16383</v>
      </c>
      <c r="B185" s="64" t="s">
        <v>161</v>
      </c>
      <c r="C185" s="64" t="s">
        <v>11725</v>
      </c>
      <c r="D185" s="64" t="s">
        <v>14378</v>
      </c>
      <c r="E185" s="64" t="s">
        <v>10963</v>
      </c>
      <c r="F185" s="64" t="s">
        <v>11096</v>
      </c>
      <c r="G185" s="45"/>
      <c r="H185" s="45"/>
      <c r="I185" s="45"/>
      <c r="J185" s="45"/>
    </row>
    <row r="186" spans="1:10" ht="14.1" customHeight="1" thickBot="1" x14ac:dyDescent="0.25">
      <c r="A186" s="66" t="s">
        <v>18848</v>
      </c>
      <c r="B186" s="66" t="s">
        <v>18854</v>
      </c>
      <c r="C186" s="66" t="s">
        <v>17799</v>
      </c>
      <c r="D186" s="66" t="s">
        <v>17484</v>
      </c>
      <c r="E186" s="66" t="s">
        <v>8856</v>
      </c>
      <c r="F186" s="66"/>
      <c r="G186" s="45"/>
      <c r="H186" s="45"/>
      <c r="I186" s="45"/>
      <c r="J186" s="45"/>
    </row>
    <row r="187" spans="1:10" ht="14.1" customHeight="1" thickBot="1" x14ac:dyDescent="0.25">
      <c r="A187" s="87" t="s">
        <v>14828</v>
      </c>
      <c r="B187" s="67" t="s">
        <v>8530</v>
      </c>
      <c r="C187" s="76">
        <v>44853</v>
      </c>
      <c r="D187" s="87" t="s">
        <v>9387</v>
      </c>
      <c r="E187" s="67" t="s">
        <v>13094</v>
      </c>
      <c r="F187" s="81" t="s">
        <v>3080</v>
      </c>
      <c r="G187" s="45"/>
      <c r="H187" s="45"/>
      <c r="I187" s="45"/>
      <c r="J187" s="45"/>
    </row>
    <row r="188" spans="1:10" ht="14.1" customHeight="1" thickBot="1" x14ac:dyDescent="0.25">
      <c r="A188" s="88"/>
      <c r="B188" s="67" t="s">
        <v>1786</v>
      </c>
      <c r="C188" s="77">
        <f>IF(C187="","",IF(AND(MONTH(C187)&gt;=1,MONTH(C187)&lt;=3),1,IF(AND(MONTH(C187)&gt;=4,MONTH(C187)&lt;=6),2,IF(AND(MONTH(C187)&gt;=7,MONTH(C187)&lt;=9),3,4))))</f>
        <v>4</v>
      </c>
      <c r="D188" s="88"/>
      <c r="E188" s="67" t="s">
        <v>2417</v>
      </c>
      <c r="F188" s="81" t="s">
        <v>11113</v>
      </c>
      <c r="G188" s="45"/>
      <c r="H188" s="45"/>
      <c r="I188" s="45"/>
      <c r="J188" s="45"/>
    </row>
    <row r="189" spans="1:10" ht="14.1" customHeight="1" thickBot="1" x14ac:dyDescent="0.25">
      <c r="A189" s="88"/>
      <c r="B189" s="67" t="s">
        <v>12943</v>
      </c>
      <c r="C189" s="76">
        <v>44863</v>
      </c>
      <c r="D189" s="88"/>
      <c r="E189" s="67" t="s">
        <v>3073</v>
      </c>
      <c r="F189" s="81" t="s">
        <v>11113</v>
      </c>
      <c r="G189" s="45"/>
      <c r="H189" s="45"/>
      <c r="I189" s="45"/>
      <c r="J189" s="45"/>
    </row>
    <row r="190" spans="1:10" ht="14.1" customHeight="1" thickBot="1" x14ac:dyDescent="0.25">
      <c r="A190" s="88"/>
      <c r="B190" s="67" t="s">
        <v>1786</v>
      </c>
      <c r="C190" s="77">
        <f>IF(C189="","",IF(AND(MONTH(C189)&gt;=1,MONTH(C189)&lt;=3),1,IF(AND(MONTH(C189)&gt;=4,MONTH(C189)&lt;=6),2,IF(AND(MONTH(C189)&gt;=7,MONTH(C189)&lt;=9),3,4))))</f>
        <v>4</v>
      </c>
      <c r="D190" s="88"/>
      <c r="E190" s="67" t="s">
        <v>13193</v>
      </c>
      <c r="F190" s="66" t="s">
        <v>11113</v>
      </c>
      <c r="G190" s="45"/>
      <c r="H190" s="45"/>
      <c r="I190" s="45"/>
      <c r="J190" s="45"/>
    </row>
    <row r="191" spans="1:10" ht="14.1" customHeight="1" thickBot="1" x14ac:dyDescent="0.25">
      <c r="A191" s="45"/>
      <c r="B191" s="45"/>
      <c r="C191" s="45"/>
      <c r="D191" s="45"/>
      <c r="E191" s="45"/>
      <c r="F191" s="45"/>
      <c r="G191" s="45"/>
      <c r="H191" s="45"/>
      <c r="I191" s="45"/>
      <c r="J191" s="45"/>
    </row>
    <row r="192" spans="1:10" ht="14.1" customHeight="1" thickBot="1" x14ac:dyDescent="0.25">
      <c r="A192" s="72" t="s">
        <v>15736</v>
      </c>
      <c r="B192" s="72" t="s">
        <v>16147</v>
      </c>
      <c r="C192" s="72" t="s">
        <v>15642</v>
      </c>
      <c r="D192" s="72" t="s">
        <v>15252</v>
      </c>
      <c r="E192" s="72" t="s">
        <v>6933</v>
      </c>
      <c r="F192" s="72" t="s">
        <v>15281</v>
      </c>
      <c r="G192" s="45"/>
      <c r="H192" s="45"/>
      <c r="I192" s="45"/>
      <c r="J192" s="45"/>
    </row>
    <row r="193" spans="1:10" ht="13.5" customHeight="1" x14ac:dyDescent="0.2">
      <c r="A193" s="82">
        <v>50171831</v>
      </c>
      <c r="B193" s="69" t="str">
        <f ca="1">IFERROR(INDEX(UNSPSCDes,MATCH(INDIRECT(ADDRESS(ROW(),COLUMN()-1,4)),UNSPSCCode,0)),"")</f>
        <v>Salsas para cocinar</v>
      </c>
      <c r="C193" s="82" t="s">
        <v>1449</v>
      </c>
      <c r="D193" s="82">
        <v>13750</v>
      </c>
      <c r="E193" s="71">
        <v>65</v>
      </c>
      <c r="F193" s="70">
        <f ca="1">INDIRECT(ADDRESS(ROW(),COLUMN()-2,4))*INDIRECT(ADDRESS(ROW(),COLUMN()-1,4))</f>
        <v>893750</v>
      </c>
      <c r="G193" s="45"/>
      <c r="H193" s="45"/>
      <c r="I193" s="45"/>
      <c r="J193" s="45"/>
    </row>
    <row r="194" spans="1:10" ht="14.1" customHeight="1" x14ac:dyDescent="0.2">
      <c r="A194" s="45"/>
      <c r="B194" s="45"/>
      <c r="C194" s="45"/>
      <c r="D194" s="45"/>
      <c r="E194" s="73" t="s">
        <v>12551</v>
      </c>
      <c r="F194" s="74">
        <f ca="1">SUM(Table318[MONTO TOTAL ESTIMADO])</f>
        <v>893750</v>
      </c>
      <c r="G194" s="45"/>
      <c r="H194" s="45" t="str">
        <f>C186</f>
        <v>Bienes</v>
      </c>
      <c r="I194" s="45" t="str">
        <f>E186</f>
        <v>Sí</v>
      </c>
      <c r="J194" s="45" t="str">
        <f>D186</f>
        <v>Compras Menores</v>
      </c>
    </row>
    <row r="195" spans="1:10" ht="14.1" customHeight="1" thickBot="1" x14ac:dyDescent="0.3"/>
    <row r="196" spans="1:10" ht="33.75" customHeight="1" thickBot="1" x14ac:dyDescent="0.25">
      <c r="A196" s="64" t="s">
        <v>16383</v>
      </c>
      <c r="B196" s="64" t="s">
        <v>161</v>
      </c>
      <c r="C196" s="64" t="s">
        <v>11725</v>
      </c>
      <c r="D196" s="64" t="s">
        <v>14378</v>
      </c>
      <c r="E196" s="64" t="s">
        <v>10963</v>
      </c>
      <c r="F196" s="64" t="s">
        <v>11096</v>
      </c>
      <c r="G196" s="45"/>
      <c r="H196" s="45"/>
      <c r="I196" s="45"/>
      <c r="J196" s="45"/>
    </row>
    <row r="197" spans="1:10" ht="14.1" customHeight="1" thickBot="1" x14ac:dyDescent="0.25">
      <c r="A197" s="66" t="s">
        <v>18852</v>
      </c>
      <c r="B197" s="66" t="s">
        <v>18853</v>
      </c>
      <c r="C197" s="66" t="s">
        <v>17799</v>
      </c>
      <c r="D197" s="66" t="s">
        <v>17484</v>
      </c>
      <c r="E197" s="66" t="s">
        <v>8856</v>
      </c>
      <c r="F197" s="66"/>
      <c r="G197" s="45"/>
      <c r="H197" s="45"/>
      <c r="I197" s="45"/>
      <c r="J197" s="45"/>
    </row>
    <row r="198" spans="1:10" ht="14.1" customHeight="1" thickBot="1" x14ac:dyDescent="0.25">
      <c r="A198" s="87" t="s">
        <v>14828</v>
      </c>
      <c r="B198" s="67" t="s">
        <v>8530</v>
      </c>
      <c r="C198" s="76">
        <v>44579</v>
      </c>
      <c r="D198" s="87" t="s">
        <v>9387</v>
      </c>
      <c r="E198" s="67" t="s">
        <v>13094</v>
      </c>
      <c r="F198" s="81" t="s">
        <v>3080</v>
      </c>
      <c r="G198" s="45"/>
      <c r="H198" s="45"/>
      <c r="I198" s="45"/>
      <c r="J198" s="45"/>
    </row>
    <row r="199" spans="1:10" ht="14.1" customHeight="1" thickBot="1" x14ac:dyDescent="0.25">
      <c r="A199" s="88"/>
      <c r="B199" s="67" t="s">
        <v>1786</v>
      </c>
      <c r="C199" s="77">
        <f>IF(C198="","",IF(AND(MONTH(C198)&gt;=1,MONTH(C198)&lt;=3),1,IF(AND(MONTH(C198)&gt;=4,MONTH(C198)&lt;=6),2,IF(AND(MONTH(C198)&gt;=7,MONTH(C198)&lt;=9),3,4))))</f>
        <v>1</v>
      </c>
      <c r="D199" s="88"/>
      <c r="E199" s="67" t="s">
        <v>2417</v>
      </c>
      <c r="F199" s="81" t="s">
        <v>11113</v>
      </c>
      <c r="G199" s="45"/>
      <c r="H199" s="45"/>
      <c r="I199" s="45"/>
      <c r="J199" s="45"/>
    </row>
    <row r="200" spans="1:10" ht="14.1" customHeight="1" thickBot="1" x14ac:dyDescent="0.25">
      <c r="A200" s="88"/>
      <c r="B200" s="67" t="s">
        <v>12943</v>
      </c>
      <c r="C200" s="76">
        <v>44588</v>
      </c>
      <c r="D200" s="88"/>
      <c r="E200" s="67" t="s">
        <v>3073</v>
      </c>
      <c r="F200" s="81" t="s">
        <v>11113</v>
      </c>
      <c r="G200" s="45"/>
      <c r="H200" s="45"/>
      <c r="I200" s="45"/>
      <c r="J200" s="45"/>
    </row>
    <row r="201" spans="1:10" ht="14.1" customHeight="1" thickBot="1" x14ac:dyDescent="0.25">
      <c r="A201" s="88"/>
      <c r="B201" s="67" t="s">
        <v>1786</v>
      </c>
      <c r="C201" s="77">
        <f>IF(C200="","",IF(AND(MONTH(C200)&gt;=1,MONTH(C200)&lt;=3),1,IF(AND(MONTH(C200)&gt;=4,MONTH(C200)&lt;=6),2,IF(AND(MONTH(C200)&gt;=7,MONTH(C200)&lt;=9),3,4))))</f>
        <v>1</v>
      </c>
      <c r="D201" s="88"/>
      <c r="E201" s="67" t="s">
        <v>13193</v>
      </c>
      <c r="F201" s="66" t="s">
        <v>11113</v>
      </c>
      <c r="G201" s="45"/>
      <c r="H201" s="45"/>
      <c r="I201" s="45"/>
      <c r="J201" s="45"/>
    </row>
    <row r="202" spans="1:10" ht="14.1" customHeight="1" thickBot="1" x14ac:dyDescent="0.25">
      <c r="A202" s="45"/>
      <c r="B202" s="45"/>
      <c r="C202" s="45"/>
      <c r="D202" s="45"/>
      <c r="E202" s="45"/>
      <c r="F202" s="45"/>
      <c r="G202" s="45"/>
      <c r="H202" s="45"/>
      <c r="I202" s="45"/>
      <c r="J202" s="45"/>
    </row>
    <row r="203" spans="1:10" ht="14.1" customHeight="1" thickBot="1" x14ac:dyDescent="0.25">
      <c r="A203" s="72" t="s">
        <v>15736</v>
      </c>
      <c r="B203" s="72" t="s">
        <v>16147</v>
      </c>
      <c r="C203" s="72" t="s">
        <v>15642</v>
      </c>
      <c r="D203" s="72" t="s">
        <v>15252</v>
      </c>
      <c r="E203" s="72" t="s">
        <v>6933</v>
      </c>
      <c r="F203" s="72" t="s">
        <v>15281</v>
      </c>
      <c r="G203" s="45"/>
      <c r="H203" s="45"/>
      <c r="I203" s="45"/>
      <c r="J203" s="45"/>
    </row>
    <row r="204" spans="1:10" ht="14.1" customHeight="1" x14ac:dyDescent="0.2">
      <c r="A204" s="82">
        <v>50171550</v>
      </c>
      <c r="B204" s="69" t="str">
        <f ca="1">IFERROR(INDEX(UNSPSCDes,MATCH(INDIRECT(ADDRESS(ROW(),COLUMN()-1,4)),UNSPSCCode,0)),"")</f>
        <v>Especies o extractos</v>
      </c>
      <c r="C204" s="82" t="s">
        <v>1449</v>
      </c>
      <c r="D204" s="82">
        <v>10000</v>
      </c>
      <c r="E204" s="71">
        <v>30</v>
      </c>
      <c r="F204" s="70">
        <f ca="1">INDIRECT(ADDRESS(ROW(),COLUMN()-2,4))*INDIRECT(ADDRESS(ROW(),COLUMN()-1,4))</f>
        <v>300000</v>
      </c>
      <c r="G204" s="45"/>
      <c r="H204" s="45"/>
      <c r="I204" s="45"/>
      <c r="J204" s="45"/>
    </row>
    <row r="205" spans="1:10" ht="13.5" customHeight="1" x14ac:dyDescent="0.2">
      <c r="A205" s="82">
        <v>50171707</v>
      </c>
      <c r="B205" s="69" t="str">
        <f ca="1">IFERROR(INDEX(UNSPSCDes,MATCH(INDIRECT(ADDRESS(ROW(),COLUMN()-1,4)),UNSPSCCode,0)),"")</f>
        <v>Vinagres</v>
      </c>
      <c r="C205" s="82" t="s">
        <v>1449</v>
      </c>
      <c r="D205" s="82">
        <v>12500</v>
      </c>
      <c r="E205" s="71">
        <v>20</v>
      </c>
      <c r="F205" s="70">
        <f ca="1">INDIRECT(ADDRESS(ROW(),COLUMN()-2,4))*INDIRECT(ADDRESS(ROW(),COLUMN()-1,4))</f>
        <v>250000</v>
      </c>
      <c r="G205" s="45"/>
      <c r="H205" s="45"/>
      <c r="I205" s="45"/>
      <c r="J205" s="45"/>
    </row>
    <row r="206" spans="1:10" ht="13.5" customHeight="1" x14ac:dyDescent="0.2">
      <c r="A206" s="82">
        <v>50171551</v>
      </c>
      <c r="B206" s="69" t="str">
        <f ca="1">IFERROR(INDEX(UNSPSCDes,MATCH(INDIRECT(ADDRESS(ROW(),COLUMN()-1,4)),UNSPSCCode,0)),"")</f>
        <v>Sal de mesa</v>
      </c>
      <c r="C206" s="82" t="s">
        <v>1449</v>
      </c>
      <c r="D206" s="82">
        <v>8000</v>
      </c>
      <c r="E206" s="71">
        <v>8</v>
      </c>
      <c r="F206" s="70">
        <f ca="1">INDIRECT(ADDRESS(ROW(),COLUMN()-2,4))*INDIRECT(ADDRESS(ROW(),COLUMN()-1,4))</f>
        <v>64000</v>
      </c>
      <c r="G206" s="45"/>
      <c r="H206" s="45"/>
      <c r="I206" s="45"/>
      <c r="J206" s="45"/>
    </row>
    <row r="207" spans="1:10" ht="14.1" customHeight="1" x14ac:dyDescent="0.2">
      <c r="A207" s="45"/>
      <c r="B207" s="45"/>
      <c r="C207" s="45"/>
      <c r="D207" s="45"/>
      <c r="E207" s="73" t="s">
        <v>12551</v>
      </c>
      <c r="F207" s="74">
        <f ca="1">SUM(Table319[MONTO TOTAL ESTIMADO])</f>
        <v>614000</v>
      </c>
      <c r="G207" s="45"/>
      <c r="H207" s="45" t="str">
        <f>C197</f>
        <v>Bienes</v>
      </c>
      <c r="I207" s="45" t="str">
        <f>E197</f>
        <v>Sí</v>
      </c>
      <c r="J207" s="45" t="str">
        <f>D197</f>
        <v>Compras Menores</v>
      </c>
    </row>
    <row r="208" spans="1:10" ht="14.1" customHeight="1" thickBot="1" x14ac:dyDescent="0.3"/>
    <row r="209" spans="1:10" ht="33.75" customHeight="1" thickBot="1" x14ac:dyDescent="0.25">
      <c r="A209" s="64" t="s">
        <v>16383</v>
      </c>
      <c r="B209" s="64" t="s">
        <v>161</v>
      </c>
      <c r="C209" s="64" t="s">
        <v>11725</v>
      </c>
      <c r="D209" s="64" t="s">
        <v>14378</v>
      </c>
      <c r="E209" s="64" t="s">
        <v>10963</v>
      </c>
      <c r="F209" s="64" t="s">
        <v>11096</v>
      </c>
      <c r="G209" s="45"/>
      <c r="H209" s="45"/>
      <c r="I209" s="45"/>
      <c r="J209" s="45"/>
    </row>
    <row r="210" spans="1:10" ht="14.1" customHeight="1" thickBot="1" x14ac:dyDescent="0.25">
      <c r="A210" s="66" t="s">
        <v>18852</v>
      </c>
      <c r="B210" s="66" t="s">
        <v>18855</v>
      </c>
      <c r="C210" s="66" t="s">
        <v>17799</v>
      </c>
      <c r="D210" s="66" t="s">
        <v>17484</v>
      </c>
      <c r="E210" s="66" t="s">
        <v>8856</v>
      </c>
      <c r="F210" s="66"/>
      <c r="G210" s="45"/>
      <c r="H210" s="45"/>
      <c r="I210" s="45"/>
      <c r="J210" s="45"/>
    </row>
    <row r="211" spans="1:10" ht="14.1" customHeight="1" thickBot="1" x14ac:dyDescent="0.25">
      <c r="A211" s="87" t="s">
        <v>14828</v>
      </c>
      <c r="B211" s="67" t="s">
        <v>8530</v>
      </c>
      <c r="C211" s="76">
        <v>44670</v>
      </c>
      <c r="D211" s="87" t="s">
        <v>9387</v>
      </c>
      <c r="E211" s="67" t="s">
        <v>13094</v>
      </c>
      <c r="F211" s="81" t="s">
        <v>3080</v>
      </c>
      <c r="G211" s="45"/>
      <c r="H211" s="45"/>
      <c r="I211" s="45"/>
      <c r="J211" s="45"/>
    </row>
    <row r="212" spans="1:10" ht="14.1" customHeight="1" thickBot="1" x14ac:dyDescent="0.25">
      <c r="A212" s="88"/>
      <c r="B212" s="67" t="s">
        <v>1786</v>
      </c>
      <c r="C212" s="77">
        <f>IF(C211="","",IF(AND(MONTH(C211)&gt;=1,MONTH(C211)&lt;=3),1,IF(AND(MONTH(C211)&gt;=4,MONTH(C211)&lt;=6),2,IF(AND(MONTH(C211)&gt;=7,MONTH(C211)&lt;=9),3,4))))</f>
        <v>2</v>
      </c>
      <c r="D212" s="88"/>
      <c r="E212" s="67" t="s">
        <v>2417</v>
      </c>
      <c r="F212" s="81" t="s">
        <v>11113</v>
      </c>
      <c r="G212" s="45"/>
      <c r="H212" s="45"/>
      <c r="I212" s="45"/>
      <c r="J212" s="45"/>
    </row>
    <row r="213" spans="1:10" ht="14.1" customHeight="1" thickBot="1" x14ac:dyDescent="0.25">
      <c r="A213" s="88"/>
      <c r="B213" s="67" t="s">
        <v>12943</v>
      </c>
      <c r="C213" s="76">
        <v>44678</v>
      </c>
      <c r="D213" s="88"/>
      <c r="E213" s="67" t="s">
        <v>3073</v>
      </c>
      <c r="F213" s="81" t="s">
        <v>11113</v>
      </c>
      <c r="G213" s="45"/>
      <c r="H213" s="45"/>
      <c r="I213" s="45"/>
      <c r="J213" s="45"/>
    </row>
    <row r="214" spans="1:10" ht="14.1" customHeight="1" thickBot="1" x14ac:dyDescent="0.25">
      <c r="A214" s="88"/>
      <c r="B214" s="67" t="s">
        <v>1786</v>
      </c>
      <c r="C214" s="77">
        <f>IF(C213="","",IF(AND(MONTH(C213)&gt;=1,MONTH(C213)&lt;=3),1,IF(AND(MONTH(C213)&gt;=4,MONTH(C213)&lt;=6),2,IF(AND(MONTH(C213)&gt;=7,MONTH(C213)&lt;=9),3,4))))</f>
        <v>2</v>
      </c>
      <c r="D214" s="88"/>
      <c r="E214" s="67" t="s">
        <v>13193</v>
      </c>
      <c r="F214" s="66" t="s">
        <v>11113</v>
      </c>
      <c r="G214" s="45"/>
      <c r="H214" s="45"/>
      <c r="I214" s="45"/>
      <c r="J214" s="45"/>
    </row>
    <row r="215" spans="1:10" ht="14.1" customHeight="1" thickBot="1" x14ac:dyDescent="0.25">
      <c r="A215" s="45"/>
      <c r="B215" s="45"/>
      <c r="C215" s="45"/>
      <c r="D215" s="45"/>
      <c r="E215" s="45"/>
      <c r="F215" s="45"/>
      <c r="G215" s="45"/>
      <c r="H215" s="45"/>
      <c r="I215" s="45"/>
      <c r="J215" s="45"/>
    </row>
    <row r="216" spans="1:10" ht="14.1" customHeight="1" thickBot="1" x14ac:dyDescent="0.25">
      <c r="A216" s="72" t="s">
        <v>15736</v>
      </c>
      <c r="B216" s="72" t="s">
        <v>16147</v>
      </c>
      <c r="C216" s="72" t="s">
        <v>15642</v>
      </c>
      <c r="D216" s="72" t="s">
        <v>15252</v>
      </c>
      <c r="E216" s="72" t="s">
        <v>6933</v>
      </c>
      <c r="F216" s="72" t="s">
        <v>15281</v>
      </c>
      <c r="G216" s="45"/>
      <c r="H216" s="45"/>
      <c r="I216" s="45"/>
      <c r="J216" s="45"/>
    </row>
    <row r="217" spans="1:10" ht="14.1" customHeight="1" x14ac:dyDescent="0.2">
      <c r="A217" s="82">
        <v>50171550</v>
      </c>
      <c r="B217" s="69" t="str">
        <f ca="1">IFERROR(INDEX(UNSPSCDes,MATCH(INDIRECT(ADDRESS(ROW(),COLUMN()-1,4)),UNSPSCCode,0)),"")</f>
        <v>Especies o extractos</v>
      </c>
      <c r="C217" s="82" t="s">
        <v>1449</v>
      </c>
      <c r="D217" s="82">
        <v>10000</v>
      </c>
      <c r="E217" s="71">
        <v>30</v>
      </c>
      <c r="F217" s="70">
        <f ca="1">INDIRECT(ADDRESS(ROW(),COLUMN()-2,4))*INDIRECT(ADDRESS(ROW(),COLUMN()-1,4))</f>
        <v>300000</v>
      </c>
      <c r="G217" s="45"/>
      <c r="H217" s="45"/>
      <c r="I217" s="45"/>
      <c r="J217" s="45"/>
    </row>
    <row r="218" spans="1:10" ht="13.5" customHeight="1" x14ac:dyDescent="0.2">
      <c r="A218" s="82">
        <v>50171707</v>
      </c>
      <c r="B218" s="69" t="str">
        <f ca="1">IFERROR(INDEX(UNSPSCDes,MATCH(INDIRECT(ADDRESS(ROW(),COLUMN()-1,4)),UNSPSCCode,0)),"")</f>
        <v>Vinagres</v>
      </c>
      <c r="C218" s="82" t="s">
        <v>1449</v>
      </c>
      <c r="D218" s="82">
        <v>12500</v>
      </c>
      <c r="E218" s="71">
        <v>20</v>
      </c>
      <c r="F218" s="70">
        <f ca="1">INDIRECT(ADDRESS(ROW(),COLUMN()-2,4))*INDIRECT(ADDRESS(ROW(),COLUMN()-1,4))</f>
        <v>250000</v>
      </c>
      <c r="G218" s="45"/>
      <c r="H218" s="45"/>
      <c r="I218" s="45"/>
      <c r="J218" s="45"/>
    </row>
    <row r="219" spans="1:10" ht="13.5" customHeight="1" x14ac:dyDescent="0.2">
      <c r="A219" s="82">
        <v>50171551</v>
      </c>
      <c r="B219" s="69" t="str">
        <f ca="1">IFERROR(INDEX(UNSPSCDes,MATCH(INDIRECT(ADDRESS(ROW(),COLUMN()-1,4)),UNSPSCCode,0)),"")</f>
        <v>Sal de mesa</v>
      </c>
      <c r="C219" s="82" t="s">
        <v>1449</v>
      </c>
      <c r="D219" s="82">
        <v>8000</v>
      </c>
      <c r="E219" s="71">
        <v>8</v>
      </c>
      <c r="F219" s="70">
        <f ca="1">INDIRECT(ADDRESS(ROW(),COLUMN()-2,4))*INDIRECT(ADDRESS(ROW(),COLUMN()-1,4))</f>
        <v>64000</v>
      </c>
      <c r="G219" s="45"/>
      <c r="H219" s="45"/>
      <c r="I219" s="45"/>
      <c r="J219" s="45"/>
    </row>
    <row r="220" spans="1:10" ht="14.1" customHeight="1" x14ac:dyDescent="0.2">
      <c r="A220" s="45"/>
      <c r="B220" s="45"/>
      <c r="C220" s="45"/>
      <c r="D220" s="45"/>
      <c r="E220" s="73" t="s">
        <v>12551</v>
      </c>
      <c r="F220" s="74">
        <f ca="1">SUM(Table320[MONTO TOTAL ESTIMADO])</f>
        <v>614000</v>
      </c>
      <c r="G220" s="45"/>
      <c r="H220" s="45" t="str">
        <f>C210</f>
        <v>Bienes</v>
      </c>
      <c r="I220" s="45" t="str">
        <f>E210</f>
        <v>Sí</v>
      </c>
      <c r="J220" s="45" t="str">
        <f>D210</f>
        <v>Compras Menores</v>
      </c>
    </row>
    <row r="221" spans="1:10" ht="14.1" customHeight="1" thickBot="1" x14ac:dyDescent="0.3"/>
    <row r="222" spans="1:10" ht="33.75" customHeight="1" thickBot="1" x14ac:dyDescent="0.25">
      <c r="A222" s="64" t="s">
        <v>16383</v>
      </c>
      <c r="B222" s="64" t="s">
        <v>161</v>
      </c>
      <c r="C222" s="64" t="s">
        <v>11725</v>
      </c>
      <c r="D222" s="64" t="s">
        <v>14378</v>
      </c>
      <c r="E222" s="64" t="s">
        <v>10963</v>
      </c>
      <c r="F222" s="64" t="s">
        <v>11096</v>
      </c>
      <c r="G222" s="45"/>
      <c r="H222" s="45"/>
      <c r="I222" s="45"/>
      <c r="J222" s="45"/>
    </row>
    <row r="223" spans="1:10" ht="14.1" customHeight="1" thickBot="1" x14ac:dyDescent="0.25">
      <c r="A223" s="66" t="s">
        <v>18852</v>
      </c>
      <c r="B223" s="66" t="s">
        <v>18856</v>
      </c>
      <c r="C223" s="66" t="s">
        <v>17799</v>
      </c>
      <c r="D223" s="66" t="s">
        <v>17484</v>
      </c>
      <c r="E223" s="66" t="s">
        <v>8856</v>
      </c>
      <c r="F223" s="66"/>
      <c r="G223" s="45"/>
      <c r="H223" s="45"/>
      <c r="I223" s="45"/>
      <c r="J223" s="45"/>
    </row>
    <row r="224" spans="1:10" ht="14.1" customHeight="1" thickBot="1" x14ac:dyDescent="0.25">
      <c r="A224" s="87" t="s">
        <v>14828</v>
      </c>
      <c r="B224" s="67" t="s">
        <v>8530</v>
      </c>
      <c r="C224" s="76">
        <v>44761</v>
      </c>
      <c r="D224" s="87" t="s">
        <v>9387</v>
      </c>
      <c r="E224" s="67" t="s">
        <v>13094</v>
      </c>
      <c r="F224" s="81" t="s">
        <v>3080</v>
      </c>
      <c r="G224" s="45"/>
      <c r="H224" s="45"/>
      <c r="I224" s="45"/>
      <c r="J224" s="45"/>
    </row>
    <row r="225" spans="1:10" ht="14.1" customHeight="1" thickBot="1" x14ac:dyDescent="0.25">
      <c r="A225" s="88"/>
      <c r="B225" s="67" t="s">
        <v>1786</v>
      </c>
      <c r="C225" s="77">
        <f>IF(C224="","",IF(AND(MONTH(C224)&gt;=1,MONTH(C224)&lt;=3),1,IF(AND(MONTH(C224)&gt;=4,MONTH(C224)&lt;=6),2,IF(AND(MONTH(C224)&gt;=7,MONTH(C224)&lt;=9),3,4))))</f>
        <v>3</v>
      </c>
      <c r="D225" s="88"/>
      <c r="E225" s="67" t="s">
        <v>2417</v>
      </c>
      <c r="F225" s="81" t="s">
        <v>11113</v>
      </c>
      <c r="G225" s="45"/>
      <c r="H225" s="45"/>
      <c r="I225" s="45"/>
      <c r="J225" s="45"/>
    </row>
    <row r="226" spans="1:10" ht="14.1" customHeight="1" thickBot="1" x14ac:dyDescent="0.25">
      <c r="A226" s="88"/>
      <c r="B226" s="67" t="s">
        <v>12943</v>
      </c>
      <c r="C226" s="76">
        <v>44769</v>
      </c>
      <c r="D226" s="88"/>
      <c r="E226" s="67" t="s">
        <v>3073</v>
      </c>
      <c r="F226" s="81" t="s">
        <v>11113</v>
      </c>
      <c r="G226" s="45"/>
      <c r="H226" s="45"/>
      <c r="I226" s="45"/>
      <c r="J226" s="45"/>
    </row>
    <row r="227" spans="1:10" ht="14.1" customHeight="1" thickBot="1" x14ac:dyDescent="0.25">
      <c r="A227" s="88"/>
      <c r="B227" s="67" t="s">
        <v>1786</v>
      </c>
      <c r="C227" s="77">
        <f>IF(C226="","",IF(AND(MONTH(C226)&gt;=1,MONTH(C226)&lt;=3),1,IF(AND(MONTH(C226)&gt;=4,MONTH(C226)&lt;=6),2,IF(AND(MONTH(C226)&gt;=7,MONTH(C226)&lt;=9),3,4))))</f>
        <v>3</v>
      </c>
      <c r="D227" s="88"/>
      <c r="E227" s="67" t="s">
        <v>13193</v>
      </c>
      <c r="F227" s="66" t="s">
        <v>11113</v>
      </c>
      <c r="G227" s="45"/>
      <c r="H227" s="45"/>
      <c r="I227" s="45"/>
      <c r="J227" s="45"/>
    </row>
    <row r="228" spans="1:10" ht="14.1" customHeight="1" thickBot="1" x14ac:dyDescent="0.25">
      <c r="A228" s="45"/>
      <c r="B228" s="45"/>
      <c r="C228" s="45"/>
      <c r="D228" s="45"/>
      <c r="E228" s="45"/>
      <c r="F228" s="45"/>
      <c r="G228" s="45"/>
      <c r="H228" s="45"/>
      <c r="I228" s="45"/>
      <c r="J228" s="45"/>
    </row>
    <row r="229" spans="1:10" ht="14.1" customHeight="1" thickBot="1" x14ac:dyDescent="0.25">
      <c r="A229" s="72" t="s">
        <v>15736</v>
      </c>
      <c r="B229" s="72" t="s">
        <v>16147</v>
      </c>
      <c r="C229" s="72" t="s">
        <v>15642</v>
      </c>
      <c r="D229" s="72" t="s">
        <v>15252</v>
      </c>
      <c r="E229" s="72" t="s">
        <v>6933</v>
      </c>
      <c r="F229" s="72" t="s">
        <v>15281</v>
      </c>
      <c r="G229" s="45"/>
      <c r="H229" s="45"/>
      <c r="I229" s="45"/>
      <c r="J229" s="45"/>
    </row>
    <row r="230" spans="1:10" ht="14.1" customHeight="1" x14ac:dyDescent="0.2">
      <c r="A230" s="82">
        <v>50171550</v>
      </c>
      <c r="B230" s="69" t="str">
        <f ca="1">IFERROR(INDEX(UNSPSCDes,MATCH(INDIRECT(ADDRESS(ROW(),COLUMN()-1,4)),UNSPSCCode,0)),"")</f>
        <v>Especies o extractos</v>
      </c>
      <c r="C230" s="82" t="s">
        <v>1449</v>
      </c>
      <c r="D230" s="82">
        <v>10000</v>
      </c>
      <c r="E230" s="71">
        <v>30</v>
      </c>
      <c r="F230" s="70">
        <f ca="1">INDIRECT(ADDRESS(ROW(),COLUMN()-2,4))*INDIRECT(ADDRESS(ROW(),COLUMN()-1,4))</f>
        <v>300000</v>
      </c>
      <c r="G230" s="45"/>
      <c r="H230" s="45"/>
      <c r="I230" s="45"/>
      <c r="J230" s="45"/>
    </row>
    <row r="231" spans="1:10" ht="13.5" customHeight="1" x14ac:dyDescent="0.2">
      <c r="A231" s="82">
        <v>50171707</v>
      </c>
      <c r="B231" s="69" t="str">
        <f ca="1">IFERROR(INDEX(UNSPSCDes,MATCH(INDIRECT(ADDRESS(ROW(),COLUMN()-1,4)),UNSPSCCode,0)),"")</f>
        <v>Vinagres</v>
      </c>
      <c r="C231" s="82" t="s">
        <v>1449</v>
      </c>
      <c r="D231" s="82">
        <v>12500</v>
      </c>
      <c r="E231" s="71">
        <v>20</v>
      </c>
      <c r="F231" s="70">
        <f ca="1">INDIRECT(ADDRESS(ROW(),COLUMN()-2,4))*INDIRECT(ADDRESS(ROW(),COLUMN()-1,4))</f>
        <v>250000</v>
      </c>
      <c r="G231" s="45"/>
      <c r="H231" s="45"/>
      <c r="I231" s="45"/>
      <c r="J231" s="45"/>
    </row>
    <row r="232" spans="1:10" ht="13.5" customHeight="1" x14ac:dyDescent="0.2">
      <c r="A232" s="82">
        <v>50171551</v>
      </c>
      <c r="B232" s="69" t="str">
        <f ca="1">IFERROR(INDEX(UNSPSCDes,MATCH(INDIRECT(ADDRESS(ROW(),COLUMN()-1,4)),UNSPSCCode,0)),"")</f>
        <v>Sal de mesa</v>
      </c>
      <c r="C232" s="82" t="s">
        <v>1449</v>
      </c>
      <c r="D232" s="82">
        <v>8000</v>
      </c>
      <c r="E232" s="71">
        <v>8</v>
      </c>
      <c r="F232" s="70">
        <f ca="1">INDIRECT(ADDRESS(ROW(),COLUMN()-2,4))*INDIRECT(ADDRESS(ROW(),COLUMN()-1,4))</f>
        <v>64000</v>
      </c>
      <c r="G232" s="45"/>
      <c r="H232" s="45"/>
      <c r="I232" s="45"/>
      <c r="J232" s="45"/>
    </row>
    <row r="233" spans="1:10" ht="14.1" customHeight="1" x14ac:dyDescent="0.2">
      <c r="A233" s="45"/>
      <c r="B233" s="45"/>
      <c r="C233" s="45"/>
      <c r="D233" s="45"/>
      <c r="E233" s="73" t="s">
        <v>12551</v>
      </c>
      <c r="F233" s="74">
        <f ca="1">SUM(Table321[MONTO TOTAL ESTIMADO])</f>
        <v>614000</v>
      </c>
      <c r="G233" s="45"/>
      <c r="H233" s="45" t="str">
        <f>C223</f>
        <v>Bienes</v>
      </c>
      <c r="I233" s="45" t="str">
        <f>E223</f>
        <v>Sí</v>
      </c>
      <c r="J233" s="45" t="str">
        <f>D223</f>
        <v>Compras Menores</v>
      </c>
    </row>
    <row r="234" spans="1:10" ht="14.1" customHeight="1" thickBot="1" x14ac:dyDescent="0.3"/>
    <row r="235" spans="1:10" ht="33.75" customHeight="1" thickBot="1" x14ac:dyDescent="0.25">
      <c r="A235" s="64" t="s">
        <v>16383</v>
      </c>
      <c r="B235" s="64" t="s">
        <v>161</v>
      </c>
      <c r="C235" s="64" t="s">
        <v>11725</v>
      </c>
      <c r="D235" s="64" t="s">
        <v>14378</v>
      </c>
      <c r="E235" s="64" t="s">
        <v>10963</v>
      </c>
      <c r="F235" s="64" t="s">
        <v>11096</v>
      </c>
      <c r="G235" s="45"/>
      <c r="H235" s="45"/>
      <c r="I235" s="45"/>
      <c r="J235" s="45"/>
    </row>
    <row r="236" spans="1:10" ht="14.1" customHeight="1" thickBot="1" x14ac:dyDescent="0.25">
      <c r="A236" s="66" t="s">
        <v>18852</v>
      </c>
      <c r="B236" s="66" t="s">
        <v>18857</v>
      </c>
      <c r="C236" s="66" t="s">
        <v>17799</v>
      </c>
      <c r="D236" s="66" t="s">
        <v>17484</v>
      </c>
      <c r="E236" s="66" t="s">
        <v>8856</v>
      </c>
      <c r="F236" s="66"/>
      <c r="G236" s="45"/>
      <c r="H236" s="45"/>
      <c r="I236" s="45"/>
      <c r="J236" s="45"/>
    </row>
    <row r="237" spans="1:10" ht="14.1" customHeight="1" thickBot="1" x14ac:dyDescent="0.25">
      <c r="A237" s="87" t="s">
        <v>14828</v>
      </c>
      <c r="B237" s="67" t="s">
        <v>8530</v>
      </c>
      <c r="C237" s="76">
        <v>44853</v>
      </c>
      <c r="D237" s="87" t="s">
        <v>9387</v>
      </c>
      <c r="E237" s="67" t="s">
        <v>13094</v>
      </c>
      <c r="F237" s="81" t="s">
        <v>3080</v>
      </c>
      <c r="G237" s="45"/>
      <c r="H237" s="45"/>
      <c r="I237" s="45"/>
      <c r="J237" s="45"/>
    </row>
    <row r="238" spans="1:10" ht="14.1" customHeight="1" thickBot="1" x14ac:dyDescent="0.25">
      <c r="A238" s="88"/>
      <c r="B238" s="67" t="s">
        <v>1786</v>
      </c>
      <c r="C238" s="77">
        <f>IF(C237="","",IF(AND(MONTH(C237)&gt;=1,MONTH(C237)&lt;=3),1,IF(AND(MONTH(C237)&gt;=4,MONTH(C237)&lt;=6),2,IF(AND(MONTH(C237)&gt;=7,MONTH(C237)&lt;=9),3,4))))</f>
        <v>4</v>
      </c>
      <c r="D238" s="88"/>
      <c r="E238" s="67" t="s">
        <v>2417</v>
      </c>
      <c r="F238" s="81" t="s">
        <v>11113</v>
      </c>
      <c r="G238" s="45"/>
      <c r="H238" s="45"/>
      <c r="I238" s="45"/>
      <c r="J238" s="45"/>
    </row>
    <row r="239" spans="1:10" ht="14.1" customHeight="1" thickBot="1" x14ac:dyDescent="0.25">
      <c r="A239" s="88"/>
      <c r="B239" s="67" t="s">
        <v>12943</v>
      </c>
      <c r="C239" s="76">
        <v>44861</v>
      </c>
      <c r="D239" s="88"/>
      <c r="E239" s="67" t="s">
        <v>3073</v>
      </c>
      <c r="F239" s="81" t="s">
        <v>11113</v>
      </c>
      <c r="G239" s="45"/>
      <c r="H239" s="45"/>
      <c r="I239" s="45"/>
      <c r="J239" s="45"/>
    </row>
    <row r="240" spans="1:10" ht="14.1" customHeight="1" thickBot="1" x14ac:dyDescent="0.25">
      <c r="A240" s="88"/>
      <c r="B240" s="67" t="s">
        <v>1786</v>
      </c>
      <c r="C240" s="77">
        <f>IF(C239="","",IF(AND(MONTH(C239)&gt;=1,MONTH(C239)&lt;=3),1,IF(AND(MONTH(C239)&gt;=4,MONTH(C239)&lt;=6),2,IF(AND(MONTH(C239)&gt;=7,MONTH(C239)&lt;=9),3,4))))</f>
        <v>4</v>
      </c>
      <c r="D240" s="88"/>
      <c r="E240" s="67" t="s">
        <v>13193</v>
      </c>
      <c r="F240" s="66" t="s">
        <v>11113</v>
      </c>
      <c r="G240" s="45"/>
      <c r="H240" s="45"/>
      <c r="I240" s="45"/>
      <c r="J240" s="45"/>
    </row>
    <row r="241" spans="1:10" ht="14.1" customHeight="1" thickBot="1" x14ac:dyDescent="0.25">
      <c r="A241" s="45"/>
      <c r="B241" s="45"/>
      <c r="C241" s="45"/>
      <c r="D241" s="45"/>
      <c r="E241" s="45"/>
      <c r="F241" s="45"/>
      <c r="G241" s="45"/>
      <c r="H241" s="45"/>
      <c r="I241" s="45"/>
      <c r="J241" s="45"/>
    </row>
    <row r="242" spans="1:10" ht="14.1" customHeight="1" thickBot="1" x14ac:dyDescent="0.25">
      <c r="A242" s="72" t="s">
        <v>15736</v>
      </c>
      <c r="B242" s="72" t="s">
        <v>16147</v>
      </c>
      <c r="C242" s="72" t="s">
        <v>15642</v>
      </c>
      <c r="D242" s="72" t="s">
        <v>15252</v>
      </c>
      <c r="E242" s="72" t="s">
        <v>6933</v>
      </c>
      <c r="F242" s="72" t="s">
        <v>15281</v>
      </c>
      <c r="G242" s="45"/>
      <c r="H242" s="45"/>
      <c r="I242" s="45"/>
      <c r="J242" s="45"/>
    </row>
    <row r="243" spans="1:10" ht="14.1" customHeight="1" x14ac:dyDescent="0.2">
      <c r="A243" s="82">
        <v>50171550</v>
      </c>
      <c r="B243" s="69" t="str">
        <f ca="1">IFERROR(INDEX(UNSPSCDes,MATCH(INDIRECT(ADDRESS(ROW(),COLUMN()-1,4)),UNSPSCCode,0)),"")</f>
        <v>Especies o extractos</v>
      </c>
      <c r="C243" s="82" t="s">
        <v>1449</v>
      </c>
      <c r="D243" s="82">
        <v>10000</v>
      </c>
      <c r="E243" s="71">
        <v>30</v>
      </c>
      <c r="F243" s="70">
        <f ca="1">INDIRECT(ADDRESS(ROW(),COLUMN()-2,4))*INDIRECT(ADDRESS(ROW(),COLUMN()-1,4))</f>
        <v>300000</v>
      </c>
      <c r="G243" s="45"/>
      <c r="H243" s="45"/>
      <c r="I243" s="45"/>
      <c r="J243" s="45"/>
    </row>
    <row r="244" spans="1:10" ht="13.5" customHeight="1" x14ac:dyDescent="0.2">
      <c r="A244" s="82">
        <v>50171707</v>
      </c>
      <c r="B244" s="69" t="str">
        <f ca="1">IFERROR(INDEX(UNSPSCDes,MATCH(INDIRECT(ADDRESS(ROW(),COLUMN()-1,4)),UNSPSCCode,0)),"")</f>
        <v>Vinagres</v>
      </c>
      <c r="C244" s="82" t="s">
        <v>1449</v>
      </c>
      <c r="D244" s="82">
        <v>12500</v>
      </c>
      <c r="E244" s="71">
        <v>20</v>
      </c>
      <c r="F244" s="70">
        <f ca="1">INDIRECT(ADDRESS(ROW(),COLUMN()-2,4))*INDIRECT(ADDRESS(ROW(),COLUMN()-1,4))</f>
        <v>250000</v>
      </c>
      <c r="G244" s="45"/>
      <c r="H244" s="45"/>
      <c r="I244" s="45"/>
      <c r="J244" s="45"/>
    </row>
    <row r="245" spans="1:10" ht="13.5" customHeight="1" x14ac:dyDescent="0.2">
      <c r="A245" s="82">
        <v>50171551</v>
      </c>
      <c r="B245" s="69" t="str">
        <f ca="1">IFERROR(INDEX(UNSPSCDes,MATCH(INDIRECT(ADDRESS(ROW(),COLUMN()-1,4)),UNSPSCCode,0)),"")</f>
        <v>Sal de mesa</v>
      </c>
      <c r="C245" s="82" t="s">
        <v>1449</v>
      </c>
      <c r="D245" s="82">
        <v>8000</v>
      </c>
      <c r="E245" s="71">
        <v>8</v>
      </c>
      <c r="F245" s="70">
        <f ca="1">INDIRECT(ADDRESS(ROW(),COLUMN()-2,4))*INDIRECT(ADDRESS(ROW(),COLUMN()-1,4))</f>
        <v>64000</v>
      </c>
      <c r="G245" s="45"/>
      <c r="H245" s="45"/>
      <c r="I245" s="45"/>
      <c r="J245" s="45"/>
    </row>
    <row r="246" spans="1:10" ht="14.1" customHeight="1" x14ac:dyDescent="0.2">
      <c r="A246" s="45"/>
      <c r="B246" s="45"/>
      <c r="C246" s="45"/>
      <c r="D246" s="45"/>
      <c r="E246" s="73" t="s">
        <v>12551</v>
      </c>
      <c r="F246" s="74">
        <f ca="1">SUM(Table322[MONTO TOTAL ESTIMADO])</f>
        <v>614000</v>
      </c>
      <c r="G246" s="45"/>
      <c r="H246" s="45" t="str">
        <f>C236</f>
        <v>Bienes</v>
      </c>
      <c r="I246" s="45" t="str">
        <f>E236</f>
        <v>Sí</v>
      </c>
      <c r="J246" s="45" t="str">
        <f>D236</f>
        <v>Compras Menores</v>
      </c>
    </row>
    <row r="247" spans="1:10" ht="14.1" customHeight="1" thickBot="1" x14ac:dyDescent="0.3"/>
    <row r="248" spans="1:10" ht="33.75" customHeight="1" thickBot="1" x14ac:dyDescent="0.25">
      <c r="A248" s="64" t="s">
        <v>16383</v>
      </c>
      <c r="B248" s="64" t="s">
        <v>161</v>
      </c>
      <c r="C248" s="64" t="s">
        <v>11725</v>
      </c>
      <c r="D248" s="64" t="s">
        <v>14378</v>
      </c>
      <c r="E248" s="64" t="s">
        <v>10963</v>
      </c>
      <c r="F248" s="64" t="s">
        <v>11096</v>
      </c>
      <c r="G248" s="45"/>
      <c r="H248" s="45"/>
      <c r="I248" s="45"/>
      <c r="J248" s="45"/>
    </row>
    <row r="249" spans="1:10" ht="14.1" customHeight="1" thickBot="1" x14ac:dyDescent="0.25">
      <c r="A249" s="66" t="s">
        <v>18858</v>
      </c>
      <c r="B249" s="66" t="s">
        <v>18859</v>
      </c>
      <c r="C249" s="66" t="s">
        <v>17799</v>
      </c>
      <c r="D249" s="66" t="s">
        <v>17484</v>
      </c>
      <c r="E249" s="66" t="s">
        <v>8856</v>
      </c>
      <c r="F249" s="66"/>
      <c r="G249" s="45"/>
      <c r="H249" s="45"/>
      <c r="I249" s="45"/>
      <c r="J249" s="45"/>
    </row>
    <row r="250" spans="1:10" ht="14.1" customHeight="1" thickBot="1" x14ac:dyDescent="0.25">
      <c r="A250" s="87" t="s">
        <v>14828</v>
      </c>
      <c r="B250" s="67" t="s">
        <v>8530</v>
      </c>
      <c r="C250" s="76">
        <v>44579</v>
      </c>
      <c r="D250" s="87" t="s">
        <v>9387</v>
      </c>
      <c r="E250" s="67" t="s">
        <v>13094</v>
      </c>
      <c r="F250" s="81" t="s">
        <v>3080</v>
      </c>
      <c r="G250" s="45"/>
      <c r="H250" s="45"/>
      <c r="I250" s="45"/>
      <c r="J250" s="45"/>
    </row>
    <row r="251" spans="1:10" ht="14.1" customHeight="1" thickBot="1" x14ac:dyDescent="0.25">
      <c r="A251" s="88"/>
      <c r="B251" s="67" t="s">
        <v>1786</v>
      </c>
      <c r="C251" s="77">
        <f>IF(C250="","",IF(AND(MONTH(C250)&gt;=1,MONTH(C250)&lt;=3),1,IF(AND(MONTH(C250)&gt;=4,MONTH(C250)&lt;=6),2,IF(AND(MONTH(C250)&gt;=7,MONTH(C250)&lt;=9),3,4))))</f>
        <v>1</v>
      </c>
      <c r="D251" s="88"/>
      <c r="E251" s="67" t="s">
        <v>2417</v>
      </c>
      <c r="F251" s="81" t="s">
        <v>11113</v>
      </c>
      <c r="G251" s="45"/>
      <c r="H251" s="45"/>
      <c r="I251" s="45"/>
      <c r="J251" s="45"/>
    </row>
    <row r="252" spans="1:10" ht="14.1" customHeight="1" thickBot="1" x14ac:dyDescent="0.25">
      <c r="A252" s="88"/>
      <c r="B252" s="67" t="s">
        <v>12943</v>
      </c>
      <c r="C252" s="76">
        <v>44588</v>
      </c>
      <c r="D252" s="88"/>
      <c r="E252" s="67" t="s">
        <v>3073</v>
      </c>
      <c r="F252" s="81" t="s">
        <v>11113</v>
      </c>
      <c r="G252" s="45"/>
      <c r="H252" s="45"/>
      <c r="I252" s="45"/>
      <c r="J252" s="45"/>
    </row>
    <row r="253" spans="1:10" ht="14.1" customHeight="1" thickBot="1" x14ac:dyDescent="0.25">
      <c r="A253" s="88"/>
      <c r="B253" s="67" t="s">
        <v>1786</v>
      </c>
      <c r="C253" s="77">
        <f>IF(C252="","",IF(AND(MONTH(C252)&gt;=1,MONTH(C252)&lt;=3),1,IF(AND(MONTH(C252)&gt;=4,MONTH(C252)&lt;=6),2,IF(AND(MONTH(C252)&gt;=7,MONTH(C252)&lt;=9),3,4))))</f>
        <v>1</v>
      </c>
      <c r="D253" s="88"/>
      <c r="E253" s="67" t="s">
        <v>13193</v>
      </c>
      <c r="F253" s="66" t="s">
        <v>11113</v>
      </c>
      <c r="G253" s="45"/>
      <c r="H253" s="45"/>
      <c r="I253" s="45"/>
      <c r="J253" s="45"/>
    </row>
    <row r="254" spans="1:10" ht="14.1" customHeight="1" thickBot="1" x14ac:dyDescent="0.25">
      <c r="A254" s="45"/>
      <c r="B254" s="45"/>
      <c r="C254" s="45"/>
      <c r="D254" s="45"/>
      <c r="E254" s="45"/>
      <c r="F254" s="45"/>
      <c r="G254" s="45"/>
      <c r="H254" s="45"/>
      <c r="I254" s="45"/>
      <c r="J254" s="45"/>
    </row>
    <row r="255" spans="1:10" ht="14.1" customHeight="1" thickBot="1" x14ac:dyDescent="0.25">
      <c r="A255" s="72" t="s">
        <v>15736</v>
      </c>
      <c r="B255" s="72" t="s">
        <v>16147</v>
      </c>
      <c r="C255" s="72" t="s">
        <v>15642</v>
      </c>
      <c r="D255" s="72" t="s">
        <v>15252</v>
      </c>
      <c r="E255" s="72" t="s">
        <v>6933</v>
      </c>
      <c r="F255" s="72" t="s">
        <v>15281</v>
      </c>
      <c r="G255" s="45"/>
      <c r="H255" s="45"/>
      <c r="I255" s="45"/>
      <c r="J255" s="45"/>
    </row>
    <row r="256" spans="1:10" ht="13.5" customHeight="1" x14ac:dyDescent="0.2">
      <c r="A256" s="82">
        <v>50171902</v>
      </c>
      <c r="B256" s="69" t="str">
        <f ca="1">IFERROR(INDEX(UNSPSCDes,MATCH(INDIRECT(ADDRESS(ROW(),COLUMN()-1,4)),UNSPSCCode,0)),"")</f>
        <v>Condimento</v>
      </c>
      <c r="C256" s="82" t="s">
        <v>1449</v>
      </c>
      <c r="D256" s="82">
        <v>6000</v>
      </c>
      <c r="E256" s="71">
        <v>75</v>
      </c>
      <c r="F256" s="70">
        <f ca="1">INDIRECT(ADDRESS(ROW(),COLUMN()-2,4))*INDIRECT(ADDRESS(ROW(),COLUMN()-1,4))</f>
        <v>450000</v>
      </c>
      <c r="G256" s="45"/>
      <c r="H256" s="45"/>
      <c r="I256" s="45"/>
      <c r="J256" s="45"/>
    </row>
    <row r="257" spans="1:10" ht="14.1" customHeight="1" x14ac:dyDescent="0.2">
      <c r="A257" s="45"/>
      <c r="B257" s="45"/>
      <c r="C257" s="45"/>
      <c r="D257" s="45"/>
      <c r="E257" s="73" t="s">
        <v>12551</v>
      </c>
      <c r="F257" s="74">
        <f ca="1">SUM(Table323[MONTO TOTAL ESTIMADO])</f>
        <v>450000</v>
      </c>
      <c r="G257" s="45"/>
      <c r="H257" s="45" t="str">
        <f>C249</f>
        <v>Bienes</v>
      </c>
      <c r="I257" s="45" t="str">
        <f>E249</f>
        <v>Sí</v>
      </c>
      <c r="J257" s="45" t="str">
        <f>D249</f>
        <v>Compras Menores</v>
      </c>
    </row>
    <row r="258" spans="1:10" ht="14.1" customHeight="1" thickBot="1" x14ac:dyDescent="0.3"/>
    <row r="259" spans="1:10" ht="33.75" customHeight="1" thickBot="1" x14ac:dyDescent="0.25">
      <c r="A259" s="64" t="s">
        <v>16383</v>
      </c>
      <c r="B259" s="64" t="s">
        <v>161</v>
      </c>
      <c r="C259" s="64" t="s">
        <v>11725</v>
      </c>
      <c r="D259" s="64" t="s">
        <v>14378</v>
      </c>
      <c r="E259" s="64" t="s">
        <v>10963</v>
      </c>
      <c r="F259" s="64" t="s">
        <v>11096</v>
      </c>
      <c r="G259" s="45"/>
      <c r="H259" s="45"/>
      <c r="I259" s="45"/>
      <c r="J259" s="45"/>
    </row>
    <row r="260" spans="1:10" ht="14.1" customHeight="1" thickBot="1" x14ac:dyDescent="0.25">
      <c r="A260" s="66" t="s">
        <v>18858</v>
      </c>
      <c r="B260" s="66" t="s">
        <v>18860</v>
      </c>
      <c r="C260" s="66" t="s">
        <v>17799</v>
      </c>
      <c r="D260" s="66" t="s">
        <v>17484</v>
      </c>
      <c r="E260" s="66" t="s">
        <v>8856</v>
      </c>
      <c r="F260" s="66"/>
      <c r="G260" s="45"/>
      <c r="H260" s="45"/>
      <c r="I260" s="45"/>
      <c r="J260" s="45"/>
    </row>
    <row r="261" spans="1:10" ht="14.1" customHeight="1" thickBot="1" x14ac:dyDescent="0.25">
      <c r="A261" s="87" t="s">
        <v>14828</v>
      </c>
      <c r="B261" s="67" t="s">
        <v>8530</v>
      </c>
      <c r="C261" s="76">
        <v>44670</v>
      </c>
      <c r="D261" s="87" t="s">
        <v>9387</v>
      </c>
      <c r="E261" s="67" t="s">
        <v>13094</v>
      </c>
      <c r="F261" s="81" t="s">
        <v>3080</v>
      </c>
      <c r="G261" s="45"/>
      <c r="H261" s="45"/>
      <c r="I261" s="45"/>
      <c r="J261" s="45"/>
    </row>
    <row r="262" spans="1:10" ht="14.1" customHeight="1" thickBot="1" x14ac:dyDescent="0.25">
      <c r="A262" s="88"/>
      <c r="B262" s="67" t="s">
        <v>1786</v>
      </c>
      <c r="C262" s="77">
        <f>IF(C261="","",IF(AND(MONTH(C261)&gt;=1,MONTH(C261)&lt;=3),1,IF(AND(MONTH(C261)&gt;=4,MONTH(C261)&lt;=6),2,IF(AND(MONTH(C261)&gt;=7,MONTH(C261)&lt;=9),3,4))))</f>
        <v>2</v>
      </c>
      <c r="D262" s="88"/>
      <c r="E262" s="67" t="s">
        <v>2417</v>
      </c>
      <c r="F262" s="81" t="s">
        <v>11113</v>
      </c>
      <c r="G262" s="45"/>
      <c r="H262" s="45"/>
      <c r="I262" s="45"/>
      <c r="J262" s="45"/>
    </row>
    <row r="263" spans="1:10" ht="14.1" customHeight="1" thickBot="1" x14ac:dyDescent="0.25">
      <c r="A263" s="88"/>
      <c r="B263" s="67" t="s">
        <v>12943</v>
      </c>
      <c r="C263" s="76">
        <v>44678</v>
      </c>
      <c r="D263" s="88"/>
      <c r="E263" s="67" t="s">
        <v>3073</v>
      </c>
      <c r="F263" s="81" t="s">
        <v>11113</v>
      </c>
      <c r="G263" s="45"/>
      <c r="H263" s="45"/>
      <c r="I263" s="45"/>
      <c r="J263" s="45"/>
    </row>
    <row r="264" spans="1:10" ht="14.1" customHeight="1" thickBot="1" x14ac:dyDescent="0.25">
      <c r="A264" s="88"/>
      <c r="B264" s="67" t="s">
        <v>1786</v>
      </c>
      <c r="C264" s="77">
        <f>IF(C263="","",IF(AND(MONTH(C263)&gt;=1,MONTH(C263)&lt;=3),1,IF(AND(MONTH(C263)&gt;=4,MONTH(C263)&lt;=6),2,IF(AND(MONTH(C263)&gt;=7,MONTH(C263)&lt;=9),3,4))))</f>
        <v>2</v>
      </c>
      <c r="D264" s="88"/>
      <c r="E264" s="67" t="s">
        <v>13193</v>
      </c>
      <c r="F264" s="66" t="s">
        <v>11113</v>
      </c>
      <c r="G264" s="45"/>
      <c r="H264" s="45"/>
      <c r="I264" s="45"/>
      <c r="J264" s="45"/>
    </row>
    <row r="265" spans="1:10" ht="14.1" customHeight="1" thickBot="1" x14ac:dyDescent="0.25">
      <c r="A265" s="45"/>
      <c r="B265" s="45"/>
      <c r="C265" s="45"/>
      <c r="D265" s="45"/>
      <c r="E265" s="45"/>
      <c r="F265" s="45"/>
      <c r="G265" s="45"/>
      <c r="H265" s="45"/>
      <c r="I265" s="45"/>
      <c r="J265" s="45"/>
    </row>
    <row r="266" spans="1:10" ht="14.1" customHeight="1" thickBot="1" x14ac:dyDescent="0.25">
      <c r="A266" s="72" t="s">
        <v>15736</v>
      </c>
      <c r="B266" s="72" t="s">
        <v>16147</v>
      </c>
      <c r="C266" s="72" t="s">
        <v>15642</v>
      </c>
      <c r="D266" s="72" t="s">
        <v>15252</v>
      </c>
      <c r="E266" s="72" t="s">
        <v>6933</v>
      </c>
      <c r="F266" s="72" t="s">
        <v>15281</v>
      </c>
      <c r="G266" s="45"/>
      <c r="H266" s="45"/>
      <c r="I266" s="45"/>
      <c r="J266" s="45"/>
    </row>
    <row r="267" spans="1:10" ht="13.5" customHeight="1" x14ac:dyDescent="0.2">
      <c r="A267" s="82">
        <v>50171902</v>
      </c>
      <c r="B267" s="69" t="str">
        <f ca="1">IFERROR(INDEX(UNSPSCDes,MATCH(INDIRECT(ADDRESS(ROW(),COLUMN()-1,4)),UNSPSCCode,0)),"")</f>
        <v>Condimento</v>
      </c>
      <c r="C267" s="82" t="s">
        <v>1449</v>
      </c>
      <c r="D267" s="82">
        <v>6000</v>
      </c>
      <c r="E267" s="71">
        <v>75</v>
      </c>
      <c r="F267" s="70">
        <f ca="1">INDIRECT(ADDRESS(ROW(),COLUMN()-2,4))*INDIRECT(ADDRESS(ROW(),COLUMN()-1,4))</f>
        <v>450000</v>
      </c>
      <c r="G267" s="45"/>
      <c r="H267" s="45"/>
      <c r="I267" s="45"/>
      <c r="J267" s="45"/>
    </row>
    <row r="268" spans="1:10" ht="14.1" customHeight="1" x14ac:dyDescent="0.2">
      <c r="A268" s="45"/>
      <c r="B268" s="45"/>
      <c r="C268" s="45"/>
      <c r="D268" s="45"/>
      <c r="E268" s="73" t="s">
        <v>12551</v>
      </c>
      <c r="F268" s="74">
        <f ca="1">SUM(Table324[MONTO TOTAL ESTIMADO])</f>
        <v>450000</v>
      </c>
      <c r="G268" s="45"/>
      <c r="H268" s="45" t="str">
        <f>C260</f>
        <v>Bienes</v>
      </c>
      <c r="I268" s="45" t="str">
        <f>E260</f>
        <v>Sí</v>
      </c>
      <c r="J268" s="45" t="str">
        <f>D260</f>
        <v>Compras Menores</v>
      </c>
    </row>
    <row r="269" spans="1:10" ht="14.1" customHeight="1" thickBot="1" x14ac:dyDescent="0.3"/>
    <row r="270" spans="1:10" ht="33.75" customHeight="1" thickBot="1" x14ac:dyDescent="0.25">
      <c r="A270" s="64" t="s">
        <v>16383</v>
      </c>
      <c r="B270" s="64" t="s">
        <v>161</v>
      </c>
      <c r="C270" s="64" t="s">
        <v>11725</v>
      </c>
      <c r="D270" s="64" t="s">
        <v>14378</v>
      </c>
      <c r="E270" s="64" t="s">
        <v>10963</v>
      </c>
      <c r="F270" s="64" t="s">
        <v>11096</v>
      </c>
      <c r="G270" s="45"/>
      <c r="H270" s="45"/>
      <c r="I270" s="45"/>
      <c r="J270" s="45"/>
    </row>
    <row r="271" spans="1:10" ht="14.1" customHeight="1" thickBot="1" x14ac:dyDescent="0.25">
      <c r="A271" s="66" t="s">
        <v>18858</v>
      </c>
      <c r="B271" s="66" t="s">
        <v>18861</v>
      </c>
      <c r="C271" s="66" t="s">
        <v>17799</v>
      </c>
      <c r="D271" s="66" t="s">
        <v>17484</v>
      </c>
      <c r="E271" s="66" t="s">
        <v>8856</v>
      </c>
      <c r="F271" s="66"/>
      <c r="G271" s="45"/>
      <c r="H271" s="45"/>
      <c r="I271" s="45"/>
      <c r="J271" s="45"/>
    </row>
    <row r="272" spans="1:10" ht="14.1" customHeight="1" thickBot="1" x14ac:dyDescent="0.25">
      <c r="A272" s="87" t="s">
        <v>14828</v>
      </c>
      <c r="B272" s="67" t="s">
        <v>8530</v>
      </c>
      <c r="C272" s="76">
        <v>44761</v>
      </c>
      <c r="D272" s="87" t="s">
        <v>9387</v>
      </c>
      <c r="E272" s="67" t="s">
        <v>13094</v>
      </c>
      <c r="F272" s="81" t="s">
        <v>3080</v>
      </c>
      <c r="G272" s="45"/>
      <c r="H272" s="45"/>
      <c r="I272" s="45"/>
      <c r="J272" s="45"/>
    </row>
    <row r="273" spans="1:10" ht="14.1" customHeight="1" thickBot="1" x14ac:dyDescent="0.25">
      <c r="A273" s="88"/>
      <c r="B273" s="67" t="s">
        <v>1786</v>
      </c>
      <c r="C273" s="77">
        <f>IF(C272="","",IF(AND(MONTH(C272)&gt;=1,MONTH(C272)&lt;=3),1,IF(AND(MONTH(C272)&gt;=4,MONTH(C272)&lt;=6),2,IF(AND(MONTH(C272)&gt;=7,MONTH(C272)&lt;=9),3,4))))</f>
        <v>3</v>
      </c>
      <c r="D273" s="88"/>
      <c r="E273" s="67" t="s">
        <v>2417</v>
      </c>
      <c r="F273" s="81" t="s">
        <v>11113</v>
      </c>
      <c r="G273" s="45"/>
      <c r="H273" s="45"/>
      <c r="I273" s="45"/>
      <c r="J273" s="45"/>
    </row>
    <row r="274" spans="1:10" ht="14.1" customHeight="1" thickBot="1" x14ac:dyDescent="0.25">
      <c r="A274" s="88"/>
      <c r="B274" s="67" t="s">
        <v>12943</v>
      </c>
      <c r="C274" s="76">
        <v>44769</v>
      </c>
      <c r="D274" s="88"/>
      <c r="E274" s="67" t="s">
        <v>3073</v>
      </c>
      <c r="F274" s="81" t="s">
        <v>11113</v>
      </c>
      <c r="G274" s="45"/>
      <c r="H274" s="45"/>
      <c r="I274" s="45"/>
      <c r="J274" s="45"/>
    </row>
    <row r="275" spans="1:10" ht="14.1" customHeight="1" thickBot="1" x14ac:dyDescent="0.25">
      <c r="A275" s="88"/>
      <c r="B275" s="67" t="s">
        <v>1786</v>
      </c>
      <c r="C275" s="77">
        <f>IF(C274="","",IF(AND(MONTH(C274)&gt;=1,MONTH(C274)&lt;=3),1,IF(AND(MONTH(C274)&gt;=4,MONTH(C274)&lt;=6),2,IF(AND(MONTH(C274)&gt;=7,MONTH(C274)&lt;=9),3,4))))</f>
        <v>3</v>
      </c>
      <c r="D275" s="88"/>
      <c r="E275" s="67" t="s">
        <v>13193</v>
      </c>
      <c r="F275" s="66" t="s">
        <v>11113</v>
      </c>
      <c r="G275" s="45"/>
      <c r="H275" s="45"/>
      <c r="I275" s="45"/>
      <c r="J275" s="45"/>
    </row>
    <row r="276" spans="1:10" ht="14.1" customHeight="1" thickBot="1" x14ac:dyDescent="0.25">
      <c r="A276" s="45"/>
      <c r="B276" s="45"/>
      <c r="C276" s="45"/>
      <c r="D276" s="45"/>
      <c r="E276" s="45"/>
      <c r="F276" s="45"/>
      <c r="G276" s="45"/>
      <c r="H276" s="45"/>
      <c r="I276" s="45"/>
      <c r="J276" s="45"/>
    </row>
    <row r="277" spans="1:10" ht="14.1" customHeight="1" thickBot="1" x14ac:dyDescent="0.25">
      <c r="A277" s="72" t="s">
        <v>15736</v>
      </c>
      <c r="B277" s="72" t="s">
        <v>16147</v>
      </c>
      <c r="C277" s="72" t="s">
        <v>15642</v>
      </c>
      <c r="D277" s="72" t="s">
        <v>15252</v>
      </c>
      <c r="E277" s="72" t="s">
        <v>6933</v>
      </c>
      <c r="F277" s="72" t="s">
        <v>15281</v>
      </c>
      <c r="G277" s="45"/>
      <c r="H277" s="45"/>
      <c r="I277" s="45"/>
      <c r="J277" s="45"/>
    </row>
    <row r="278" spans="1:10" ht="13.5" customHeight="1" x14ac:dyDescent="0.2">
      <c r="A278" s="82">
        <v>50171902</v>
      </c>
      <c r="B278" s="69" t="str">
        <f ca="1">IFERROR(INDEX(UNSPSCDes,MATCH(INDIRECT(ADDRESS(ROW(),COLUMN()-1,4)),UNSPSCCode,0)),"")</f>
        <v>Condimento</v>
      </c>
      <c r="C278" s="82" t="s">
        <v>1449</v>
      </c>
      <c r="D278" s="82">
        <v>6000</v>
      </c>
      <c r="E278" s="71">
        <v>75</v>
      </c>
      <c r="F278" s="70">
        <f ca="1">INDIRECT(ADDRESS(ROW(),COLUMN()-2,4))*INDIRECT(ADDRESS(ROW(),COLUMN()-1,4))</f>
        <v>450000</v>
      </c>
      <c r="G278" s="45"/>
      <c r="H278" s="45"/>
      <c r="I278" s="45"/>
      <c r="J278" s="45"/>
    </row>
    <row r="279" spans="1:10" ht="14.1" customHeight="1" x14ac:dyDescent="0.2">
      <c r="A279" s="45"/>
      <c r="B279" s="45"/>
      <c r="C279" s="45"/>
      <c r="D279" s="45"/>
      <c r="E279" s="73" t="s">
        <v>12551</v>
      </c>
      <c r="F279" s="74">
        <f ca="1">SUM(Table325[MONTO TOTAL ESTIMADO])</f>
        <v>450000</v>
      </c>
      <c r="G279" s="45"/>
      <c r="H279" s="45" t="str">
        <f>C271</f>
        <v>Bienes</v>
      </c>
      <c r="I279" s="45" t="str">
        <f>E271</f>
        <v>Sí</v>
      </c>
      <c r="J279" s="45" t="str">
        <f>D271</f>
        <v>Compras Menores</v>
      </c>
    </row>
    <row r="280" spans="1:10" ht="14.1" customHeight="1" thickBot="1" x14ac:dyDescent="0.3"/>
    <row r="281" spans="1:10" ht="33.75" customHeight="1" thickBot="1" x14ac:dyDescent="0.25">
      <c r="A281" s="64" t="s">
        <v>16383</v>
      </c>
      <c r="B281" s="64" t="s">
        <v>161</v>
      </c>
      <c r="C281" s="64" t="s">
        <v>11725</v>
      </c>
      <c r="D281" s="64" t="s">
        <v>14378</v>
      </c>
      <c r="E281" s="64" t="s">
        <v>10963</v>
      </c>
      <c r="F281" s="64" t="s">
        <v>11096</v>
      </c>
      <c r="G281" s="45"/>
      <c r="H281" s="45"/>
      <c r="I281" s="45"/>
      <c r="J281" s="45"/>
    </row>
    <row r="282" spans="1:10" ht="14.1" customHeight="1" thickBot="1" x14ac:dyDescent="0.25">
      <c r="A282" s="66" t="s">
        <v>18858</v>
      </c>
      <c r="B282" s="66" t="s">
        <v>18862</v>
      </c>
      <c r="C282" s="66" t="s">
        <v>17799</v>
      </c>
      <c r="D282" s="66" t="s">
        <v>17484</v>
      </c>
      <c r="E282" s="66" t="s">
        <v>8856</v>
      </c>
      <c r="F282" s="66"/>
      <c r="G282" s="45"/>
      <c r="H282" s="45"/>
      <c r="I282" s="45"/>
      <c r="J282" s="45"/>
    </row>
    <row r="283" spans="1:10" ht="14.1" customHeight="1" thickBot="1" x14ac:dyDescent="0.25">
      <c r="A283" s="87" t="s">
        <v>14828</v>
      </c>
      <c r="B283" s="67" t="s">
        <v>8530</v>
      </c>
      <c r="C283" s="76">
        <v>44853</v>
      </c>
      <c r="D283" s="87" t="s">
        <v>9387</v>
      </c>
      <c r="E283" s="67" t="s">
        <v>13094</v>
      </c>
      <c r="F283" s="81" t="s">
        <v>3080</v>
      </c>
      <c r="G283" s="45"/>
      <c r="H283" s="45"/>
      <c r="I283" s="45"/>
      <c r="J283" s="45"/>
    </row>
    <row r="284" spans="1:10" ht="14.1" customHeight="1" thickBot="1" x14ac:dyDescent="0.25">
      <c r="A284" s="88"/>
      <c r="B284" s="67" t="s">
        <v>1786</v>
      </c>
      <c r="C284" s="77">
        <f>IF(C283="","",IF(AND(MONTH(C283)&gt;=1,MONTH(C283)&lt;=3),1,IF(AND(MONTH(C283)&gt;=4,MONTH(C283)&lt;=6),2,IF(AND(MONTH(C283)&gt;=7,MONTH(C283)&lt;=9),3,4))))</f>
        <v>4</v>
      </c>
      <c r="D284" s="88"/>
      <c r="E284" s="67" t="s">
        <v>2417</v>
      </c>
      <c r="F284" s="81" t="s">
        <v>11113</v>
      </c>
      <c r="G284" s="45"/>
      <c r="H284" s="45"/>
      <c r="I284" s="45"/>
      <c r="J284" s="45"/>
    </row>
    <row r="285" spans="1:10" ht="14.1" customHeight="1" thickBot="1" x14ac:dyDescent="0.25">
      <c r="A285" s="88"/>
      <c r="B285" s="67" t="s">
        <v>12943</v>
      </c>
      <c r="C285" s="76">
        <v>44861</v>
      </c>
      <c r="D285" s="88"/>
      <c r="E285" s="67" t="s">
        <v>3073</v>
      </c>
      <c r="F285" s="81" t="s">
        <v>11113</v>
      </c>
      <c r="G285" s="45"/>
      <c r="H285" s="45"/>
      <c r="I285" s="45"/>
      <c r="J285" s="45"/>
    </row>
    <row r="286" spans="1:10" ht="14.1" customHeight="1" thickBot="1" x14ac:dyDescent="0.25">
      <c r="A286" s="88"/>
      <c r="B286" s="67" t="s">
        <v>1786</v>
      </c>
      <c r="C286" s="77">
        <f>IF(C285="","",IF(AND(MONTH(C285)&gt;=1,MONTH(C285)&lt;=3),1,IF(AND(MONTH(C285)&gt;=4,MONTH(C285)&lt;=6),2,IF(AND(MONTH(C285)&gt;=7,MONTH(C285)&lt;=9),3,4))))</f>
        <v>4</v>
      </c>
      <c r="D286" s="88"/>
      <c r="E286" s="67" t="s">
        <v>13193</v>
      </c>
      <c r="F286" s="66" t="s">
        <v>11113</v>
      </c>
      <c r="G286" s="45"/>
      <c r="H286" s="45"/>
      <c r="I286" s="45"/>
      <c r="J286" s="45"/>
    </row>
    <row r="287" spans="1:10" ht="14.1" customHeight="1" thickBot="1" x14ac:dyDescent="0.25">
      <c r="A287" s="45"/>
      <c r="B287" s="45"/>
      <c r="C287" s="45"/>
      <c r="D287" s="45"/>
      <c r="E287" s="45"/>
      <c r="F287" s="45"/>
      <c r="G287" s="45"/>
      <c r="H287" s="45"/>
      <c r="I287" s="45"/>
      <c r="J287" s="45"/>
    </row>
    <row r="288" spans="1:10" ht="14.1" customHeight="1" thickBot="1" x14ac:dyDescent="0.25">
      <c r="A288" s="72" t="s">
        <v>15736</v>
      </c>
      <c r="B288" s="72" t="s">
        <v>16147</v>
      </c>
      <c r="C288" s="72" t="s">
        <v>15642</v>
      </c>
      <c r="D288" s="72" t="s">
        <v>15252</v>
      </c>
      <c r="E288" s="72" t="s">
        <v>6933</v>
      </c>
      <c r="F288" s="72" t="s">
        <v>15281</v>
      </c>
      <c r="G288" s="45"/>
      <c r="H288" s="45"/>
      <c r="I288" s="45"/>
      <c r="J288" s="45"/>
    </row>
    <row r="289" spans="1:10" ht="13.5" customHeight="1" x14ac:dyDescent="0.2">
      <c r="A289" s="82">
        <v>50171902</v>
      </c>
      <c r="B289" s="69" t="str">
        <f ca="1">IFERROR(INDEX(UNSPSCDes,MATCH(INDIRECT(ADDRESS(ROW(),COLUMN()-1,4)),UNSPSCCode,0)),"")</f>
        <v>Condimento</v>
      </c>
      <c r="C289" s="82" t="s">
        <v>1449</v>
      </c>
      <c r="D289" s="82">
        <v>6000</v>
      </c>
      <c r="E289" s="71">
        <v>75</v>
      </c>
      <c r="F289" s="70">
        <f ca="1">INDIRECT(ADDRESS(ROW(),COLUMN()-2,4))*INDIRECT(ADDRESS(ROW(),COLUMN()-1,4))</f>
        <v>450000</v>
      </c>
      <c r="G289" s="45"/>
      <c r="H289" s="45"/>
      <c r="I289" s="45"/>
      <c r="J289" s="45"/>
    </row>
    <row r="290" spans="1:10" ht="14.1" customHeight="1" x14ac:dyDescent="0.2">
      <c r="A290" s="45"/>
      <c r="B290" s="45"/>
      <c r="C290" s="45"/>
      <c r="D290" s="45"/>
      <c r="E290" s="73" t="s">
        <v>12551</v>
      </c>
      <c r="F290" s="74">
        <f ca="1">SUM(Table326[MONTO TOTAL ESTIMADO])</f>
        <v>450000</v>
      </c>
      <c r="G290" s="45"/>
      <c r="H290" s="45" t="str">
        <f>C282</f>
        <v>Bienes</v>
      </c>
      <c r="I290" s="45" t="str">
        <f>E282</f>
        <v>Sí</v>
      </c>
      <c r="J290" s="45" t="str">
        <f>D282</f>
        <v>Compras Menores</v>
      </c>
    </row>
    <row r="291" spans="1:10" ht="14.1" customHeight="1" thickBot="1" x14ac:dyDescent="0.3"/>
    <row r="292" spans="1:10" ht="33.75" customHeight="1" thickBot="1" x14ac:dyDescent="0.25">
      <c r="A292" s="64" t="s">
        <v>16383</v>
      </c>
      <c r="B292" s="64" t="s">
        <v>161</v>
      </c>
      <c r="C292" s="64" t="s">
        <v>11725</v>
      </c>
      <c r="D292" s="64" t="s">
        <v>14378</v>
      </c>
      <c r="E292" s="64" t="s">
        <v>10963</v>
      </c>
      <c r="F292" s="64" t="s">
        <v>11096</v>
      </c>
      <c r="G292" s="45"/>
      <c r="H292" s="45"/>
      <c r="I292" s="45"/>
      <c r="J292" s="45"/>
    </row>
    <row r="293" spans="1:10" ht="14.1" customHeight="1" thickBot="1" x14ac:dyDescent="0.25">
      <c r="A293" s="66" t="s">
        <v>18863</v>
      </c>
      <c r="B293" s="66" t="s">
        <v>18864</v>
      </c>
      <c r="C293" s="66" t="s">
        <v>17799</v>
      </c>
      <c r="D293" s="66" t="s">
        <v>17484</v>
      </c>
      <c r="E293" s="66" t="s">
        <v>8856</v>
      </c>
      <c r="F293" s="66"/>
      <c r="G293" s="45"/>
      <c r="H293" s="45"/>
      <c r="I293" s="45"/>
      <c r="J293" s="45"/>
    </row>
    <row r="294" spans="1:10" ht="14.1" customHeight="1" thickBot="1" x14ac:dyDescent="0.25">
      <c r="A294" s="87" t="s">
        <v>14828</v>
      </c>
      <c r="B294" s="67" t="s">
        <v>8530</v>
      </c>
      <c r="C294" s="76">
        <v>44579</v>
      </c>
      <c r="D294" s="87" t="s">
        <v>9387</v>
      </c>
      <c r="E294" s="67" t="s">
        <v>13094</v>
      </c>
      <c r="F294" s="81" t="s">
        <v>3080</v>
      </c>
      <c r="G294" s="45"/>
      <c r="H294" s="45"/>
      <c r="I294" s="45"/>
      <c r="J294" s="45"/>
    </row>
    <row r="295" spans="1:10" ht="14.1" customHeight="1" thickBot="1" x14ac:dyDescent="0.25">
      <c r="A295" s="88"/>
      <c r="B295" s="67" t="s">
        <v>1786</v>
      </c>
      <c r="C295" s="77">
        <f>IF(C294="","",IF(AND(MONTH(C294)&gt;=1,MONTH(C294)&lt;=3),1,IF(AND(MONTH(C294)&gt;=4,MONTH(C294)&lt;=6),2,IF(AND(MONTH(C294)&gt;=7,MONTH(C294)&lt;=9),3,4))))</f>
        <v>1</v>
      </c>
      <c r="D295" s="88"/>
      <c r="E295" s="67" t="s">
        <v>2417</v>
      </c>
      <c r="F295" s="81" t="s">
        <v>11113</v>
      </c>
      <c r="G295" s="45"/>
      <c r="H295" s="45"/>
      <c r="I295" s="45"/>
      <c r="J295" s="45"/>
    </row>
    <row r="296" spans="1:10" ht="14.1" customHeight="1" thickBot="1" x14ac:dyDescent="0.25">
      <c r="A296" s="88"/>
      <c r="B296" s="67" t="s">
        <v>12943</v>
      </c>
      <c r="C296" s="76">
        <v>44588</v>
      </c>
      <c r="D296" s="88"/>
      <c r="E296" s="67" t="s">
        <v>3073</v>
      </c>
      <c r="F296" s="81" t="s">
        <v>11113</v>
      </c>
      <c r="G296" s="45"/>
      <c r="H296" s="45"/>
      <c r="I296" s="45"/>
      <c r="J296" s="45"/>
    </row>
    <row r="297" spans="1:10" ht="14.1" customHeight="1" thickBot="1" x14ac:dyDescent="0.25">
      <c r="A297" s="88"/>
      <c r="B297" s="67" t="s">
        <v>1786</v>
      </c>
      <c r="C297" s="77">
        <f>IF(C296="","",IF(AND(MONTH(C296)&gt;=1,MONTH(C296)&lt;=3),1,IF(AND(MONTH(C296)&gt;=4,MONTH(C296)&lt;=6),2,IF(AND(MONTH(C296)&gt;=7,MONTH(C296)&lt;=9),3,4))))</f>
        <v>1</v>
      </c>
      <c r="D297" s="88"/>
      <c r="E297" s="67" t="s">
        <v>13193</v>
      </c>
      <c r="F297" s="66" t="s">
        <v>11113</v>
      </c>
      <c r="G297" s="45"/>
      <c r="H297" s="45"/>
      <c r="I297" s="45"/>
      <c r="J297" s="45"/>
    </row>
    <row r="298" spans="1:10" ht="14.1" customHeight="1" thickBot="1" x14ac:dyDescent="0.25">
      <c r="A298" s="45"/>
      <c r="B298" s="45"/>
      <c r="C298" s="45"/>
      <c r="D298" s="45"/>
      <c r="E298" s="45"/>
      <c r="F298" s="45"/>
      <c r="G298" s="45"/>
      <c r="H298" s="45"/>
      <c r="I298" s="45"/>
      <c r="J298" s="45"/>
    </row>
    <row r="299" spans="1:10" ht="14.1" customHeight="1" thickBot="1" x14ac:dyDescent="0.25">
      <c r="A299" s="72" t="s">
        <v>15736</v>
      </c>
      <c r="B299" s="72" t="s">
        <v>16147</v>
      </c>
      <c r="C299" s="72" t="s">
        <v>15642</v>
      </c>
      <c r="D299" s="72" t="s">
        <v>15252</v>
      </c>
      <c r="E299" s="72" t="s">
        <v>6933</v>
      </c>
      <c r="F299" s="72" t="s">
        <v>15281</v>
      </c>
      <c r="G299" s="45"/>
      <c r="H299" s="45"/>
      <c r="I299" s="45"/>
      <c r="J299" s="45"/>
    </row>
    <row r="300" spans="1:10" ht="13.5" customHeight="1" x14ac:dyDescent="0.2">
      <c r="A300" s="82">
        <v>50193103</v>
      </c>
      <c r="B300" s="69" t="str">
        <f ca="1">IFERROR(INDEX(UNSPSCDes,MATCH(INDIRECT(ADDRESS(ROW(),COLUMN()-1,4)),UNSPSCCode,0)),"")</f>
        <v>Mezcla de salsa</v>
      </c>
      <c r="C300" s="82" t="s">
        <v>1449</v>
      </c>
      <c r="D300" s="82">
        <v>9000</v>
      </c>
      <c r="E300" s="71">
        <v>42</v>
      </c>
      <c r="F300" s="70">
        <f ca="1">INDIRECT(ADDRESS(ROW(),COLUMN()-2,4))*INDIRECT(ADDRESS(ROW(),COLUMN()-1,4))</f>
        <v>378000</v>
      </c>
      <c r="G300" s="45"/>
      <c r="H300" s="45"/>
      <c r="I300" s="45"/>
      <c r="J300" s="45"/>
    </row>
    <row r="301" spans="1:10" ht="14.1" customHeight="1" x14ac:dyDescent="0.2">
      <c r="A301" s="45"/>
      <c r="B301" s="45"/>
      <c r="C301" s="45"/>
      <c r="D301" s="45"/>
      <c r="E301" s="73" t="s">
        <v>12551</v>
      </c>
      <c r="F301" s="74">
        <f ca="1">SUM(Table327[MONTO TOTAL ESTIMADO])</f>
        <v>378000</v>
      </c>
      <c r="G301" s="45"/>
      <c r="H301" s="45" t="str">
        <f>C293</f>
        <v>Bienes</v>
      </c>
      <c r="I301" s="45" t="str">
        <f>E293</f>
        <v>Sí</v>
      </c>
      <c r="J301" s="45" t="str">
        <f>D293</f>
        <v>Compras Menores</v>
      </c>
    </row>
    <row r="302" spans="1:10" ht="14.1" customHeight="1" thickBot="1" x14ac:dyDescent="0.3"/>
    <row r="303" spans="1:10" ht="33.75" customHeight="1" thickBot="1" x14ac:dyDescent="0.25">
      <c r="A303" s="64" t="s">
        <v>16383</v>
      </c>
      <c r="B303" s="64" t="s">
        <v>161</v>
      </c>
      <c r="C303" s="64" t="s">
        <v>11725</v>
      </c>
      <c r="D303" s="64" t="s">
        <v>14378</v>
      </c>
      <c r="E303" s="64" t="s">
        <v>10963</v>
      </c>
      <c r="F303" s="64" t="s">
        <v>11096</v>
      </c>
      <c r="G303" s="45"/>
      <c r="H303" s="45"/>
      <c r="I303" s="45"/>
      <c r="J303" s="45"/>
    </row>
    <row r="304" spans="1:10" ht="14.1" customHeight="1" thickBot="1" x14ac:dyDescent="0.25">
      <c r="A304" s="66" t="s">
        <v>18863</v>
      </c>
      <c r="B304" s="66" t="s">
        <v>18865</v>
      </c>
      <c r="C304" s="66" t="s">
        <v>17799</v>
      </c>
      <c r="D304" s="66" t="s">
        <v>17484</v>
      </c>
      <c r="E304" s="66" t="s">
        <v>8856</v>
      </c>
      <c r="F304" s="66"/>
      <c r="G304" s="45"/>
      <c r="H304" s="45"/>
      <c r="I304" s="45"/>
      <c r="J304" s="45"/>
    </row>
    <row r="305" spans="1:10" ht="14.1" customHeight="1" thickBot="1" x14ac:dyDescent="0.25">
      <c r="A305" s="87" t="s">
        <v>14828</v>
      </c>
      <c r="B305" s="67" t="s">
        <v>8530</v>
      </c>
      <c r="C305" s="76">
        <v>44670</v>
      </c>
      <c r="D305" s="87" t="s">
        <v>9387</v>
      </c>
      <c r="E305" s="67" t="s">
        <v>13094</v>
      </c>
      <c r="F305" s="81" t="s">
        <v>3080</v>
      </c>
      <c r="G305" s="45"/>
      <c r="H305" s="45"/>
      <c r="I305" s="45"/>
      <c r="J305" s="45"/>
    </row>
    <row r="306" spans="1:10" ht="14.1" customHeight="1" thickBot="1" x14ac:dyDescent="0.25">
      <c r="A306" s="88"/>
      <c r="B306" s="67" t="s">
        <v>1786</v>
      </c>
      <c r="C306" s="77">
        <f>IF(C305="","",IF(AND(MONTH(C305)&gt;=1,MONTH(C305)&lt;=3),1,IF(AND(MONTH(C305)&gt;=4,MONTH(C305)&lt;=6),2,IF(AND(MONTH(C305)&gt;=7,MONTH(C305)&lt;=9),3,4))))</f>
        <v>2</v>
      </c>
      <c r="D306" s="88"/>
      <c r="E306" s="67" t="s">
        <v>2417</v>
      </c>
      <c r="F306" s="81" t="s">
        <v>11113</v>
      </c>
      <c r="G306" s="45"/>
      <c r="H306" s="45"/>
      <c r="I306" s="45"/>
      <c r="J306" s="45"/>
    </row>
    <row r="307" spans="1:10" ht="14.1" customHeight="1" thickBot="1" x14ac:dyDescent="0.25">
      <c r="A307" s="88"/>
      <c r="B307" s="67" t="s">
        <v>12943</v>
      </c>
      <c r="C307" s="76">
        <v>44678</v>
      </c>
      <c r="D307" s="88"/>
      <c r="E307" s="67" t="s">
        <v>3073</v>
      </c>
      <c r="F307" s="81" t="s">
        <v>11113</v>
      </c>
      <c r="G307" s="45"/>
      <c r="H307" s="45"/>
      <c r="I307" s="45"/>
      <c r="J307" s="45"/>
    </row>
    <row r="308" spans="1:10" ht="14.1" customHeight="1" thickBot="1" x14ac:dyDescent="0.25">
      <c r="A308" s="88"/>
      <c r="B308" s="67" t="s">
        <v>1786</v>
      </c>
      <c r="C308" s="77">
        <f>IF(C307="","",IF(AND(MONTH(C307)&gt;=1,MONTH(C307)&lt;=3),1,IF(AND(MONTH(C307)&gt;=4,MONTH(C307)&lt;=6),2,IF(AND(MONTH(C307)&gt;=7,MONTH(C307)&lt;=9),3,4))))</f>
        <v>2</v>
      </c>
      <c r="D308" s="88"/>
      <c r="E308" s="67" t="s">
        <v>13193</v>
      </c>
      <c r="F308" s="66" t="s">
        <v>11113</v>
      </c>
      <c r="G308" s="45"/>
      <c r="H308" s="45"/>
      <c r="I308" s="45"/>
      <c r="J308" s="45"/>
    </row>
    <row r="309" spans="1:10" ht="14.1" customHeight="1" thickBot="1" x14ac:dyDescent="0.25">
      <c r="A309" s="45"/>
      <c r="B309" s="45"/>
      <c r="C309" s="45"/>
      <c r="D309" s="45"/>
      <c r="E309" s="45"/>
      <c r="F309" s="45"/>
      <c r="G309" s="45"/>
      <c r="H309" s="45"/>
      <c r="I309" s="45"/>
      <c r="J309" s="45"/>
    </row>
    <row r="310" spans="1:10" ht="14.1" customHeight="1" thickBot="1" x14ac:dyDescent="0.25">
      <c r="A310" s="72" t="s">
        <v>15736</v>
      </c>
      <c r="B310" s="72" t="s">
        <v>16147</v>
      </c>
      <c r="C310" s="72" t="s">
        <v>15642</v>
      </c>
      <c r="D310" s="72" t="s">
        <v>15252</v>
      </c>
      <c r="E310" s="72" t="s">
        <v>6933</v>
      </c>
      <c r="F310" s="72" t="s">
        <v>15281</v>
      </c>
      <c r="G310" s="45"/>
      <c r="H310" s="45"/>
      <c r="I310" s="45"/>
      <c r="J310" s="45"/>
    </row>
    <row r="311" spans="1:10" ht="13.5" customHeight="1" x14ac:dyDescent="0.2">
      <c r="A311" s="82">
        <v>50193103</v>
      </c>
      <c r="B311" s="69" t="str">
        <f ca="1">IFERROR(INDEX(UNSPSCDes,MATCH(INDIRECT(ADDRESS(ROW(),COLUMN()-1,4)),UNSPSCCode,0)),"")</f>
        <v>Mezcla de salsa</v>
      </c>
      <c r="C311" s="82" t="s">
        <v>1449</v>
      </c>
      <c r="D311" s="82">
        <v>9000</v>
      </c>
      <c r="E311" s="71">
        <v>42</v>
      </c>
      <c r="F311" s="70">
        <f ca="1">INDIRECT(ADDRESS(ROW(),COLUMN()-2,4))*INDIRECT(ADDRESS(ROW(),COLUMN()-1,4))</f>
        <v>378000</v>
      </c>
      <c r="G311" s="45"/>
      <c r="H311" s="45"/>
      <c r="I311" s="45"/>
      <c r="J311" s="45"/>
    </row>
    <row r="312" spans="1:10" ht="14.1" customHeight="1" x14ac:dyDescent="0.2">
      <c r="A312" s="45"/>
      <c r="B312" s="45"/>
      <c r="C312" s="45"/>
      <c r="D312" s="45"/>
      <c r="E312" s="73" t="s">
        <v>12551</v>
      </c>
      <c r="F312" s="74">
        <f ca="1">SUM(Table328[MONTO TOTAL ESTIMADO])</f>
        <v>378000</v>
      </c>
      <c r="G312" s="45"/>
      <c r="H312" s="45" t="str">
        <f>C304</f>
        <v>Bienes</v>
      </c>
      <c r="I312" s="45" t="str">
        <f>E304</f>
        <v>Sí</v>
      </c>
      <c r="J312" s="45" t="str">
        <f>D304</f>
        <v>Compras Menores</v>
      </c>
    </row>
    <row r="313" spans="1:10" ht="14.1" customHeight="1" thickBot="1" x14ac:dyDescent="0.3"/>
    <row r="314" spans="1:10" ht="33.75" customHeight="1" thickBot="1" x14ac:dyDescent="0.25">
      <c r="A314" s="64" t="s">
        <v>16383</v>
      </c>
      <c r="B314" s="64" t="s">
        <v>161</v>
      </c>
      <c r="C314" s="64" t="s">
        <v>11725</v>
      </c>
      <c r="D314" s="64" t="s">
        <v>14378</v>
      </c>
      <c r="E314" s="64" t="s">
        <v>10963</v>
      </c>
      <c r="F314" s="64" t="s">
        <v>11096</v>
      </c>
      <c r="G314" s="45"/>
      <c r="H314" s="45"/>
      <c r="I314" s="45"/>
      <c r="J314" s="45"/>
    </row>
    <row r="315" spans="1:10" ht="14.1" customHeight="1" thickBot="1" x14ac:dyDescent="0.25">
      <c r="A315" s="66" t="s">
        <v>18863</v>
      </c>
      <c r="B315" s="66" t="s">
        <v>18866</v>
      </c>
      <c r="C315" s="66" t="s">
        <v>17799</v>
      </c>
      <c r="D315" s="66" t="s">
        <v>17484</v>
      </c>
      <c r="E315" s="66" t="s">
        <v>8856</v>
      </c>
      <c r="F315" s="66"/>
      <c r="G315" s="45"/>
      <c r="H315" s="45"/>
      <c r="I315" s="45"/>
      <c r="J315" s="45"/>
    </row>
    <row r="316" spans="1:10" ht="14.1" customHeight="1" thickBot="1" x14ac:dyDescent="0.25">
      <c r="A316" s="87" t="s">
        <v>14828</v>
      </c>
      <c r="B316" s="67" t="s">
        <v>8530</v>
      </c>
      <c r="C316" s="76">
        <v>44761</v>
      </c>
      <c r="D316" s="87" t="s">
        <v>9387</v>
      </c>
      <c r="E316" s="67" t="s">
        <v>13094</v>
      </c>
      <c r="F316" s="81" t="s">
        <v>3080</v>
      </c>
      <c r="G316" s="45"/>
      <c r="H316" s="45"/>
      <c r="I316" s="45"/>
      <c r="J316" s="45"/>
    </row>
    <row r="317" spans="1:10" ht="14.1" customHeight="1" thickBot="1" x14ac:dyDescent="0.25">
      <c r="A317" s="88"/>
      <c r="B317" s="67" t="s">
        <v>1786</v>
      </c>
      <c r="C317" s="77">
        <f>IF(C316="","",IF(AND(MONTH(C316)&gt;=1,MONTH(C316)&lt;=3),1,IF(AND(MONTH(C316)&gt;=4,MONTH(C316)&lt;=6),2,IF(AND(MONTH(C316)&gt;=7,MONTH(C316)&lt;=9),3,4))))</f>
        <v>3</v>
      </c>
      <c r="D317" s="88"/>
      <c r="E317" s="67" t="s">
        <v>2417</v>
      </c>
      <c r="F317" s="81" t="s">
        <v>11113</v>
      </c>
      <c r="G317" s="45"/>
      <c r="H317" s="45"/>
      <c r="I317" s="45"/>
      <c r="J317" s="45"/>
    </row>
    <row r="318" spans="1:10" ht="14.1" customHeight="1" thickBot="1" x14ac:dyDescent="0.25">
      <c r="A318" s="88"/>
      <c r="B318" s="67" t="s">
        <v>12943</v>
      </c>
      <c r="C318" s="76">
        <v>44769</v>
      </c>
      <c r="D318" s="88"/>
      <c r="E318" s="67" t="s">
        <v>3073</v>
      </c>
      <c r="F318" s="81" t="s">
        <v>11113</v>
      </c>
      <c r="G318" s="45"/>
      <c r="H318" s="45"/>
      <c r="I318" s="45"/>
      <c r="J318" s="45"/>
    </row>
    <row r="319" spans="1:10" ht="14.1" customHeight="1" thickBot="1" x14ac:dyDescent="0.25">
      <c r="A319" s="88"/>
      <c r="B319" s="67" t="s">
        <v>1786</v>
      </c>
      <c r="C319" s="77">
        <f>IF(C318="","",IF(AND(MONTH(C318)&gt;=1,MONTH(C318)&lt;=3),1,IF(AND(MONTH(C318)&gt;=4,MONTH(C318)&lt;=6),2,IF(AND(MONTH(C318)&gt;=7,MONTH(C318)&lt;=9),3,4))))</f>
        <v>3</v>
      </c>
      <c r="D319" s="88"/>
      <c r="E319" s="67" t="s">
        <v>13193</v>
      </c>
      <c r="F319" s="66" t="s">
        <v>11113</v>
      </c>
      <c r="G319" s="45"/>
      <c r="H319" s="45"/>
      <c r="I319" s="45"/>
      <c r="J319" s="45"/>
    </row>
    <row r="320" spans="1:10" ht="14.1" customHeight="1" thickBot="1" x14ac:dyDescent="0.25">
      <c r="A320" s="45"/>
      <c r="B320" s="45"/>
      <c r="C320" s="45"/>
      <c r="D320" s="45"/>
      <c r="E320" s="45"/>
      <c r="F320" s="45"/>
      <c r="G320" s="45"/>
      <c r="H320" s="45"/>
      <c r="I320" s="45"/>
      <c r="J320" s="45"/>
    </row>
    <row r="321" spans="1:10" ht="14.1" customHeight="1" thickBot="1" x14ac:dyDescent="0.25">
      <c r="A321" s="72" t="s">
        <v>15736</v>
      </c>
      <c r="B321" s="72" t="s">
        <v>16147</v>
      </c>
      <c r="C321" s="72" t="s">
        <v>15642</v>
      </c>
      <c r="D321" s="72" t="s">
        <v>15252</v>
      </c>
      <c r="E321" s="72" t="s">
        <v>6933</v>
      </c>
      <c r="F321" s="72" t="s">
        <v>15281</v>
      </c>
      <c r="G321" s="45"/>
      <c r="H321" s="45"/>
      <c r="I321" s="45"/>
      <c r="J321" s="45"/>
    </row>
    <row r="322" spans="1:10" ht="13.5" customHeight="1" x14ac:dyDescent="0.2">
      <c r="A322" s="82">
        <v>50193103</v>
      </c>
      <c r="B322" s="69" t="str">
        <f ca="1">IFERROR(INDEX(UNSPSCDes,MATCH(INDIRECT(ADDRESS(ROW(),COLUMN()-1,4)),UNSPSCCode,0)),"")</f>
        <v>Mezcla de salsa</v>
      </c>
      <c r="C322" s="82" t="s">
        <v>1449</v>
      </c>
      <c r="D322" s="82">
        <v>9000</v>
      </c>
      <c r="E322" s="71">
        <v>42</v>
      </c>
      <c r="F322" s="70">
        <f ca="1">INDIRECT(ADDRESS(ROW(),COLUMN()-2,4))*INDIRECT(ADDRESS(ROW(),COLUMN()-1,4))</f>
        <v>378000</v>
      </c>
      <c r="G322" s="45"/>
      <c r="H322" s="45"/>
      <c r="I322" s="45"/>
      <c r="J322" s="45"/>
    </row>
    <row r="323" spans="1:10" ht="14.1" customHeight="1" x14ac:dyDescent="0.2">
      <c r="A323" s="45"/>
      <c r="B323" s="45"/>
      <c r="C323" s="45"/>
      <c r="D323" s="45"/>
      <c r="E323" s="73" t="s">
        <v>12551</v>
      </c>
      <c r="F323" s="74">
        <f ca="1">SUM(Table329[MONTO TOTAL ESTIMADO])</f>
        <v>378000</v>
      </c>
      <c r="G323" s="45"/>
      <c r="H323" s="45" t="str">
        <f>C315</f>
        <v>Bienes</v>
      </c>
      <c r="I323" s="45" t="str">
        <f>E315</f>
        <v>Sí</v>
      </c>
      <c r="J323" s="45" t="str">
        <f>D315</f>
        <v>Compras Menores</v>
      </c>
    </row>
    <row r="324" spans="1:10" ht="14.1" customHeight="1" thickBot="1" x14ac:dyDescent="0.3"/>
    <row r="325" spans="1:10" ht="33.75" customHeight="1" thickBot="1" x14ac:dyDescent="0.25">
      <c r="A325" s="64" t="s">
        <v>16383</v>
      </c>
      <c r="B325" s="64" t="s">
        <v>161</v>
      </c>
      <c r="C325" s="64" t="s">
        <v>11725</v>
      </c>
      <c r="D325" s="64" t="s">
        <v>14378</v>
      </c>
      <c r="E325" s="64" t="s">
        <v>10963</v>
      </c>
      <c r="F325" s="64" t="s">
        <v>11096</v>
      </c>
      <c r="G325" s="45"/>
      <c r="H325" s="45"/>
      <c r="I325" s="45"/>
      <c r="J325" s="45"/>
    </row>
    <row r="326" spans="1:10" ht="14.1" customHeight="1" thickBot="1" x14ac:dyDescent="0.25">
      <c r="A326" s="66" t="s">
        <v>18852</v>
      </c>
      <c r="B326" s="66" t="s">
        <v>18867</v>
      </c>
      <c r="C326" s="66" t="s">
        <v>17799</v>
      </c>
      <c r="D326" s="66" t="s">
        <v>1875</v>
      </c>
      <c r="E326" s="66" t="s">
        <v>17855</v>
      </c>
      <c r="F326" s="66"/>
      <c r="G326" s="45"/>
      <c r="H326" s="45"/>
      <c r="I326" s="45"/>
      <c r="J326" s="45"/>
    </row>
    <row r="327" spans="1:10" ht="14.1" customHeight="1" thickBot="1" x14ac:dyDescent="0.25">
      <c r="A327" s="87" t="s">
        <v>14828</v>
      </c>
      <c r="B327" s="67" t="s">
        <v>8530</v>
      </c>
      <c r="C327" s="76">
        <v>44791</v>
      </c>
      <c r="D327" s="87" t="s">
        <v>9387</v>
      </c>
      <c r="E327" s="67" t="s">
        <v>13094</v>
      </c>
      <c r="F327" s="81" t="s">
        <v>3080</v>
      </c>
      <c r="G327" s="45"/>
      <c r="H327" s="45"/>
      <c r="I327" s="45"/>
      <c r="J327" s="45"/>
    </row>
    <row r="328" spans="1:10" ht="14.1" customHeight="1" thickBot="1" x14ac:dyDescent="0.25">
      <c r="A328" s="88"/>
      <c r="B328" s="67" t="s">
        <v>1786</v>
      </c>
      <c r="C328" s="77">
        <f>IF(C327="","",IF(AND(MONTH(C327)&gt;=1,MONTH(C327)&lt;=3),1,IF(AND(MONTH(C327)&gt;=4,MONTH(C327)&lt;=6),2,IF(AND(MONTH(C327)&gt;=7,MONTH(C327)&lt;=9),3,4))))</f>
        <v>3</v>
      </c>
      <c r="D328" s="88"/>
      <c r="E328" s="67" t="s">
        <v>2417</v>
      </c>
      <c r="F328" s="81" t="s">
        <v>11113</v>
      </c>
      <c r="G328" s="45"/>
      <c r="H328" s="45"/>
      <c r="I328" s="45"/>
      <c r="J328" s="45"/>
    </row>
    <row r="329" spans="1:10" ht="14.1" customHeight="1" thickBot="1" x14ac:dyDescent="0.25">
      <c r="A329" s="88"/>
      <c r="B329" s="67" t="s">
        <v>12943</v>
      </c>
      <c r="C329" s="76">
        <v>44802</v>
      </c>
      <c r="D329" s="88"/>
      <c r="E329" s="67" t="s">
        <v>3073</v>
      </c>
      <c r="F329" s="81" t="s">
        <v>11113</v>
      </c>
      <c r="G329" s="45"/>
      <c r="H329" s="45"/>
      <c r="I329" s="45"/>
      <c r="J329" s="45"/>
    </row>
    <row r="330" spans="1:10" ht="14.1" customHeight="1" thickBot="1" x14ac:dyDescent="0.25">
      <c r="A330" s="88"/>
      <c r="B330" s="67" t="s">
        <v>1786</v>
      </c>
      <c r="C330" s="77">
        <f>IF(C329="","",IF(AND(MONTH(C329)&gt;=1,MONTH(C329)&lt;=3),1,IF(AND(MONTH(C329)&gt;=4,MONTH(C329)&lt;=6),2,IF(AND(MONTH(C329)&gt;=7,MONTH(C329)&lt;=9),3,4))))</f>
        <v>3</v>
      </c>
      <c r="D330" s="88"/>
      <c r="E330" s="67" t="s">
        <v>13193</v>
      </c>
      <c r="F330" s="66" t="s">
        <v>11113</v>
      </c>
      <c r="G330" s="45"/>
      <c r="H330" s="45"/>
      <c r="I330" s="45"/>
      <c r="J330" s="45"/>
    </row>
    <row r="331" spans="1:10" ht="14.1" customHeight="1" thickBot="1" x14ac:dyDescent="0.25">
      <c r="A331" s="45"/>
      <c r="B331" s="45"/>
      <c r="C331" s="45"/>
      <c r="D331" s="45"/>
      <c r="E331" s="45"/>
      <c r="F331" s="45"/>
      <c r="G331" s="45"/>
      <c r="H331" s="45"/>
      <c r="I331" s="45"/>
      <c r="J331" s="45"/>
    </row>
    <row r="332" spans="1:10" ht="14.1" customHeight="1" thickBot="1" x14ac:dyDescent="0.25">
      <c r="A332" s="72" t="s">
        <v>15736</v>
      </c>
      <c r="B332" s="72" t="s">
        <v>16147</v>
      </c>
      <c r="C332" s="72" t="s">
        <v>15642</v>
      </c>
      <c r="D332" s="72" t="s">
        <v>15252</v>
      </c>
      <c r="E332" s="72" t="s">
        <v>6933</v>
      </c>
      <c r="F332" s="72" t="s">
        <v>15281</v>
      </c>
      <c r="G332" s="45"/>
      <c r="H332" s="45"/>
      <c r="I332" s="45"/>
      <c r="J332" s="45"/>
    </row>
    <row r="333" spans="1:10" ht="14.1" customHeight="1" x14ac:dyDescent="0.2">
      <c r="A333" s="82">
        <v>50171904</v>
      </c>
      <c r="B333" s="69" t="str">
        <f ca="1">IFERROR(INDEX(UNSPSCDes,MATCH(INDIRECT(ADDRESS(ROW(),COLUMN()-1,4)),UNSPSCCode,0)),"")</f>
        <v>Conserva</v>
      </c>
      <c r="C333" s="82" t="s">
        <v>1449</v>
      </c>
      <c r="D333" s="82">
        <v>15000</v>
      </c>
      <c r="E333" s="71">
        <v>40</v>
      </c>
      <c r="F333" s="70">
        <f ca="1">INDIRECT(ADDRESS(ROW(),COLUMN()-2,4))*INDIRECT(ADDRESS(ROW(),COLUMN()-1,4))</f>
        <v>600000</v>
      </c>
      <c r="G333" s="45"/>
      <c r="H333" s="45"/>
      <c r="I333" s="45"/>
      <c r="J333" s="45"/>
    </row>
    <row r="334" spans="1:10" ht="13.5" customHeight="1" x14ac:dyDescent="0.2">
      <c r="A334" s="82">
        <v>50171904</v>
      </c>
      <c r="B334" s="69" t="str">
        <f ca="1">IFERROR(INDEX(UNSPSCDes,MATCH(INDIRECT(ADDRESS(ROW(),COLUMN()-1,4)),UNSPSCCode,0)),"")</f>
        <v>Conserva</v>
      </c>
      <c r="C334" s="82" t="s">
        <v>1449</v>
      </c>
      <c r="D334" s="82">
        <v>7800</v>
      </c>
      <c r="E334" s="71">
        <v>50</v>
      </c>
      <c r="F334" s="70">
        <f ca="1">INDIRECT(ADDRESS(ROW(),COLUMN()-2,4))*INDIRECT(ADDRESS(ROW(),COLUMN()-1,4))</f>
        <v>390000</v>
      </c>
      <c r="G334" s="45"/>
      <c r="H334" s="45"/>
      <c r="I334" s="45"/>
      <c r="J334" s="45"/>
    </row>
    <row r="335" spans="1:10" ht="13.5" customHeight="1" x14ac:dyDescent="0.2">
      <c r="A335" s="82">
        <v>50192901</v>
      </c>
      <c r="B335" s="69" t="str">
        <f ca="1">IFERROR(INDEX(UNSPSCDes,MATCH(INDIRECT(ADDRESS(ROW(),COLUMN()-1,4)),UNSPSCCode,0)),"")</f>
        <v>Pasta sencilla o fideos</v>
      </c>
      <c r="C335" s="82" t="s">
        <v>1449</v>
      </c>
      <c r="D335" s="82">
        <v>15000</v>
      </c>
      <c r="E335" s="71">
        <v>26</v>
      </c>
      <c r="F335" s="70">
        <f ca="1">INDIRECT(ADDRESS(ROW(),COLUMN()-2,4))*INDIRECT(ADDRESS(ROW(),COLUMN()-1,4))</f>
        <v>390000</v>
      </c>
      <c r="G335" s="45"/>
      <c r="H335" s="45"/>
      <c r="I335" s="45"/>
      <c r="J335" s="45"/>
    </row>
    <row r="336" spans="1:10" ht="13.5" customHeight="1" x14ac:dyDescent="0.2">
      <c r="A336" s="82">
        <v>50192901</v>
      </c>
      <c r="B336" s="69" t="str">
        <f ca="1">IFERROR(INDEX(UNSPSCDes,MATCH(INDIRECT(ADDRESS(ROW(),COLUMN()-1,4)),UNSPSCCode,0)),"")</f>
        <v>Pasta sencilla o fideos</v>
      </c>
      <c r="C336" s="82" t="s">
        <v>1449</v>
      </c>
      <c r="D336" s="82">
        <v>20000</v>
      </c>
      <c r="E336" s="71">
        <v>26</v>
      </c>
      <c r="F336" s="70">
        <f ca="1">INDIRECT(ADDRESS(ROW(),COLUMN()-2,4))*INDIRECT(ADDRESS(ROW(),COLUMN()-1,4))</f>
        <v>520000</v>
      </c>
      <c r="G336" s="45"/>
      <c r="H336" s="45"/>
      <c r="I336" s="45"/>
      <c r="J336" s="45"/>
    </row>
    <row r="337" spans="1:10" ht="14.1" customHeight="1" x14ac:dyDescent="0.2">
      <c r="A337" s="45"/>
      <c r="B337" s="45"/>
      <c r="C337" s="45"/>
      <c r="D337" s="45"/>
      <c r="E337" s="73" t="s">
        <v>12551</v>
      </c>
      <c r="F337" s="74">
        <f ca="1">SUM(Table330[MONTO TOTAL ESTIMADO])</f>
        <v>1900000</v>
      </c>
      <c r="G337" s="45"/>
      <c r="H337" s="45" t="str">
        <f>C326</f>
        <v>Bienes</v>
      </c>
      <c r="I337" s="45" t="str">
        <f>E326</f>
        <v>No</v>
      </c>
      <c r="J337" s="45" t="str">
        <f>D326</f>
        <v>Comparacion de Precios</v>
      </c>
    </row>
    <row r="338" spans="1:10" ht="14.1" customHeight="1" thickBot="1" x14ac:dyDescent="0.3"/>
    <row r="339" spans="1:10" ht="33.75" customHeight="1" thickBot="1" x14ac:dyDescent="0.25">
      <c r="A339" s="64" t="s">
        <v>16383</v>
      </c>
      <c r="B339" s="64" t="s">
        <v>161</v>
      </c>
      <c r="C339" s="64" t="s">
        <v>11725</v>
      </c>
      <c r="D339" s="64" t="s">
        <v>14378</v>
      </c>
      <c r="E339" s="64" t="s">
        <v>10963</v>
      </c>
      <c r="F339" s="64" t="s">
        <v>11096</v>
      </c>
      <c r="G339" s="45"/>
      <c r="H339" s="45"/>
      <c r="I339" s="45"/>
      <c r="J339" s="45"/>
    </row>
    <row r="340" spans="1:10" ht="14.1" customHeight="1" thickBot="1" x14ac:dyDescent="0.25">
      <c r="A340" s="66" t="s">
        <v>18863</v>
      </c>
      <c r="B340" s="66" t="s">
        <v>18868</v>
      </c>
      <c r="C340" s="66" t="s">
        <v>17799</v>
      </c>
      <c r="D340" s="66" t="s">
        <v>17484</v>
      </c>
      <c r="E340" s="66" t="s">
        <v>8856</v>
      </c>
      <c r="F340" s="66"/>
      <c r="G340" s="45"/>
      <c r="H340" s="45"/>
      <c r="I340" s="45"/>
      <c r="J340" s="45"/>
    </row>
    <row r="341" spans="1:10" ht="14.1" customHeight="1" thickBot="1" x14ac:dyDescent="0.25">
      <c r="A341" s="87" t="s">
        <v>14828</v>
      </c>
      <c r="B341" s="67" t="s">
        <v>8530</v>
      </c>
      <c r="C341" s="76">
        <v>44853</v>
      </c>
      <c r="D341" s="87" t="s">
        <v>9387</v>
      </c>
      <c r="E341" s="67" t="s">
        <v>13094</v>
      </c>
      <c r="F341" s="81" t="s">
        <v>3080</v>
      </c>
      <c r="G341" s="45"/>
      <c r="H341" s="45"/>
      <c r="I341" s="45"/>
      <c r="J341" s="45"/>
    </row>
    <row r="342" spans="1:10" ht="14.1" customHeight="1" thickBot="1" x14ac:dyDescent="0.25">
      <c r="A342" s="88"/>
      <c r="B342" s="67" t="s">
        <v>1786</v>
      </c>
      <c r="C342" s="77">
        <f>IF(C341="","",IF(AND(MONTH(C341)&gt;=1,MONTH(C341)&lt;=3),1,IF(AND(MONTH(C341)&gt;=4,MONTH(C341)&lt;=6),2,IF(AND(MONTH(C341)&gt;=7,MONTH(C341)&lt;=9),3,4))))</f>
        <v>4</v>
      </c>
      <c r="D342" s="88"/>
      <c r="E342" s="67" t="s">
        <v>2417</v>
      </c>
      <c r="F342" s="81" t="s">
        <v>11113</v>
      </c>
      <c r="G342" s="45"/>
      <c r="H342" s="45"/>
      <c r="I342" s="45"/>
      <c r="J342" s="45"/>
    </row>
    <row r="343" spans="1:10" ht="14.1" customHeight="1" thickBot="1" x14ac:dyDescent="0.25">
      <c r="A343" s="88"/>
      <c r="B343" s="67" t="s">
        <v>12943</v>
      </c>
      <c r="C343" s="76">
        <v>44861</v>
      </c>
      <c r="D343" s="88"/>
      <c r="E343" s="67" t="s">
        <v>3073</v>
      </c>
      <c r="F343" s="81" t="s">
        <v>11113</v>
      </c>
      <c r="G343" s="45"/>
      <c r="H343" s="45"/>
      <c r="I343" s="45"/>
      <c r="J343" s="45"/>
    </row>
    <row r="344" spans="1:10" ht="14.1" customHeight="1" thickBot="1" x14ac:dyDescent="0.25">
      <c r="A344" s="88"/>
      <c r="B344" s="67" t="s">
        <v>1786</v>
      </c>
      <c r="C344" s="77">
        <f>IF(C343="","",IF(AND(MONTH(C343)&gt;=1,MONTH(C343)&lt;=3),1,IF(AND(MONTH(C343)&gt;=4,MONTH(C343)&lt;=6),2,IF(AND(MONTH(C343)&gt;=7,MONTH(C343)&lt;=9),3,4))))</f>
        <v>4</v>
      </c>
      <c r="D344" s="88"/>
      <c r="E344" s="67" t="s">
        <v>13193</v>
      </c>
      <c r="F344" s="66" t="s">
        <v>11113</v>
      </c>
      <c r="G344" s="45"/>
      <c r="H344" s="45"/>
      <c r="I344" s="45"/>
      <c r="J344" s="45"/>
    </row>
    <row r="345" spans="1:10" ht="14.1" customHeight="1" thickBot="1" x14ac:dyDescent="0.25">
      <c r="A345" s="45"/>
      <c r="B345" s="45"/>
      <c r="C345" s="45"/>
      <c r="D345" s="45"/>
      <c r="E345" s="45"/>
      <c r="F345" s="45"/>
      <c r="G345" s="45"/>
      <c r="H345" s="45"/>
      <c r="I345" s="45"/>
      <c r="J345" s="45"/>
    </row>
    <row r="346" spans="1:10" ht="14.1" customHeight="1" thickBot="1" x14ac:dyDescent="0.25">
      <c r="A346" s="72" t="s">
        <v>15736</v>
      </c>
      <c r="B346" s="72" t="s">
        <v>16147</v>
      </c>
      <c r="C346" s="72" t="s">
        <v>15642</v>
      </c>
      <c r="D346" s="72" t="s">
        <v>15252</v>
      </c>
      <c r="E346" s="72" t="s">
        <v>6933</v>
      </c>
      <c r="F346" s="72" t="s">
        <v>15281</v>
      </c>
      <c r="G346" s="45"/>
      <c r="H346" s="45"/>
      <c r="I346" s="45"/>
      <c r="J346" s="45"/>
    </row>
    <row r="347" spans="1:10" ht="13.5" customHeight="1" x14ac:dyDescent="0.2">
      <c r="A347" s="82">
        <v>50193103</v>
      </c>
      <c r="B347" s="69" t="str">
        <f ca="1">IFERROR(INDEX(UNSPSCDes,MATCH(INDIRECT(ADDRESS(ROW(),COLUMN()-1,4)),UNSPSCCode,0)),"")</f>
        <v>Mezcla de salsa</v>
      </c>
      <c r="C347" s="82" t="s">
        <v>1449</v>
      </c>
      <c r="D347" s="82">
        <v>9000</v>
      </c>
      <c r="E347" s="71">
        <v>42</v>
      </c>
      <c r="F347" s="70">
        <f ca="1">INDIRECT(ADDRESS(ROW(),COLUMN()-2,4))*INDIRECT(ADDRESS(ROW(),COLUMN()-1,4))</f>
        <v>378000</v>
      </c>
      <c r="G347" s="45"/>
      <c r="H347" s="45"/>
      <c r="I347" s="45"/>
      <c r="J347" s="45"/>
    </row>
    <row r="348" spans="1:10" ht="14.1" customHeight="1" x14ac:dyDescent="0.2">
      <c r="A348" s="45"/>
      <c r="B348" s="45"/>
      <c r="C348" s="45"/>
      <c r="D348" s="45"/>
      <c r="E348" s="73" t="s">
        <v>12551</v>
      </c>
      <c r="F348" s="74">
        <f ca="1">SUM(Table331[MONTO TOTAL ESTIMADO])</f>
        <v>378000</v>
      </c>
      <c r="G348" s="45"/>
      <c r="H348" s="45" t="str">
        <f>C340</f>
        <v>Bienes</v>
      </c>
      <c r="I348" s="45" t="str">
        <f>E340</f>
        <v>Sí</v>
      </c>
      <c r="J348" s="45" t="str">
        <f>D340</f>
        <v>Compras Menores</v>
      </c>
    </row>
    <row r="349" spans="1:10" ht="14.1" customHeight="1" thickBot="1" x14ac:dyDescent="0.3"/>
    <row r="350" spans="1:10" ht="33.75" customHeight="1" thickBot="1" x14ac:dyDescent="0.25">
      <c r="A350" s="64" t="s">
        <v>16383</v>
      </c>
      <c r="B350" s="64" t="s">
        <v>161</v>
      </c>
      <c r="C350" s="64" t="s">
        <v>11725</v>
      </c>
      <c r="D350" s="64" t="s">
        <v>14378</v>
      </c>
      <c r="E350" s="64" t="s">
        <v>10963</v>
      </c>
      <c r="F350" s="64" t="s">
        <v>11096</v>
      </c>
      <c r="G350" s="45"/>
      <c r="H350" s="45"/>
      <c r="I350" s="45"/>
      <c r="J350" s="45"/>
    </row>
    <row r="351" spans="1:10" ht="14.1" customHeight="1" thickBot="1" x14ac:dyDescent="0.25">
      <c r="A351" s="66" t="s">
        <v>18869</v>
      </c>
      <c r="B351" s="66" t="s">
        <v>18870</v>
      </c>
      <c r="C351" s="66" t="s">
        <v>17799</v>
      </c>
      <c r="D351" s="66" t="s">
        <v>17484</v>
      </c>
      <c r="E351" s="66" t="s">
        <v>8856</v>
      </c>
      <c r="F351" s="66"/>
      <c r="G351" s="45"/>
      <c r="H351" s="45"/>
      <c r="I351" s="45"/>
      <c r="J351" s="45"/>
    </row>
    <row r="352" spans="1:10" ht="14.1" customHeight="1" thickBot="1" x14ac:dyDescent="0.25">
      <c r="A352" s="87" t="s">
        <v>14828</v>
      </c>
      <c r="B352" s="67" t="s">
        <v>8530</v>
      </c>
      <c r="C352" s="76">
        <v>44580</v>
      </c>
      <c r="D352" s="87" t="s">
        <v>9387</v>
      </c>
      <c r="E352" s="67" t="s">
        <v>13094</v>
      </c>
      <c r="F352" s="81" t="s">
        <v>3080</v>
      </c>
      <c r="G352" s="45"/>
      <c r="H352" s="45"/>
      <c r="I352" s="45"/>
      <c r="J352" s="45"/>
    </row>
    <row r="353" spans="1:10" ht="14.1" customHeight="1" thickBot="1" x14ac:dyDescent="0.25">
      <c r="A353" s="88"/>
      <c r="B353" s="67" t="s">
        <v>1786</v>
      </c>
      <c r="C353" s="77">
        <f>IF(C352="","",IF(AND(MONTH(C352)&gt;=1,MONTH(C352)&lt;=3),1,IF(AND(MONTH(C352)&gt;=4,MONTH(C352)&lt;=6),2,IF(AND(MONTH(C352)&gt;=7,MONTH(C352)&lt;=9),3,4))))</f>
        <v>1</v>
      </c>
      <c r="D353" s="88"/>
      <c r="E353" s="67" t="s">
        <v>2417</v>
      </c>
      <c r="F353" s="81" t="s">
        <v>11113</v>
      </c>
      <c r="G353" s="45"/>
      <c r="H353" s="45"/>
      <c r="I353" s="45"/>
      <c r="J353" s="45"/>
    </row>
    <row r="354" spans="1:10" ht="14.1" customHeight="1" thickBot="1" x14ac:dyDescent="0.25">
      <c r="A354" s="88"/>
      <c r="B354" s="67" t="s">
        <v>12943</v>
      </c>
      <c r="C354" s="76">
        <v>44588</v>
      </c>
      <c r="D354" s="88"/>
      <c r="E354" s="67" t="s">
        <v>3073</v>
      </c>
      <c r="F354" s="81" t="s">
        <v>11113</v>
      </c>
      <c r="G354" s="45"/>
      <c r="H354" s="45"/>
      <c r="I354" s="45"/>
      <c r="J354" s="45"/>
    </row>
    <row r="355" spans="1:10" ht="14.1" customHeight="1" thickBot="1" x14ac:dyDescent="0.25">
      <c r="A355" s="88"/>
      <c r="B355" s="67" t="s">
        <v>1786</v>
      </c>
      <c r="C355" s="77">
        <f>IF(C354="","",IF(AND(MONTH(C354)&gt;=1,MONTH(C354)&lt;=3),1,IF(AND(MONTH(C354)&gt;=4,MONTH(C354)&lt;=6),2,IF(AND(MONTH(C354)&gt;=7,MONTH(C354)&lt;=9),3,4))))</f>
        <v>1</v>
      </c>
      <c r="D355" s="88"/>
      <c r="E355" s="67" t="s">
        <v>13193</v>
      </c>
      <c r="F355" s="66" t="s">
        <v>11113</v>
      </c>
      <c r="G355" s="45"/>
      <c r="H355" s="45"/>
      <c r="I355" s="45"/>
      <c r="J355" s="45"/>
    </row>
    <row r="356" spans="1:10" ht="14.1" customHeight="1" thickBot="1" x14ac:dyDescent="0.25">
      <c r="A356" s="45"/>
      <c r="B356" s="45"/>
      <c r="C356" s="45"/>
      <c r="D356" s="45"/>
      <c r="E356" s="45"/>
      <c r="F356" s="45"/>
      <c r="G356" s="45"/>
      <c r="H356" s="45"/>
      <c r="I356" s="45"/>
      <c r="J356" s="45"/>
    </row>
    <row r="357" spans="1:10" ht="14.1" customHeight="1" thickBot="1" x14ac:dyDescent="0.25">
      <c r="A357" s="72" t="s">
        <v>15736</v>
      </c>
      <c r="B357" s="72" t="s">
        <v>16147</v>
      </c>
      <c r="C357" s="72" t="s">
        <v>15642</v>
      </c>
      <c r="D357" s="72" t="s">
        <v>15252</v>
      </c>
      <c r="E357" s="72" t="s">
        <v>6933</v>
      </c>
      <c r="F357" s="72" t="s">
        <v>15281</v>
      </c>
      <c r="G357" s="45"/>
      <c r="H357" s="45"/>
      <c r="I357" s="45"/>
      <c r="J357" s="45"/>
    </row>
    <row r="358" spans="1:10" ht="14.1" customHeight="1" x14ac:dyDescent="0.2">
      <c r="A358" s="82">
        <v>50201706</v>
      </c>
      <c r="B358" s="69" t="str">
        <f ca="1">IFERROR(INDEX(UNSPSCDes,MATCH(INDIRECT(ADDRESS(ROW(),COLUMN()-1,4)),UNSPSCCode,0)),"")</f>
        <v>Café</v>
      </c>
      <c r="C358" s="82" t="s">
        <v>4736</v>
      </c>
      <c r="D358" s="82">
        <v>2000</v>
      </c>
      <c r="E358" s="71">
        <v>210</v>
      </c>
      <c r="F358" s="70">
        <f ca="1">INDIRECT(ADDRESS(ROW(),COLUMN()-2,4))*INDIRECT(ADDRESS(ROW(),COLUMN()-1,4))</f>
        <v>420000</v>
      </c>
      <c r="G358" s="45"/>
      <c r="H358" s="45"/>
      <c r="I358" s="45"/>
      <c r="J358" s="45"/>
    </row>
    <row r="359" spans="1:10" ht="13.5" customHeight="1" x14ac:dyDescent="0.2">
      <c r="A359" s="82">
        <v>50201706</v>
      </c>
      <c r="B359" s="69" t="str">
        <f ca="1">IFERROR(INDEX(UNSPSCDes,MATCH(INDIRECT(ADDRESS(ROW(),COLUMN()-1,4)),UNSPSCCode,0)),"")</f>
        <v>Café</v>
      </c>
      <c r="C359" s="82" t="s">
        <v>4736</v>
      </c>
      <c r="D359" s="82">
        <v>5000</v>
      </c>
      <c r="E359" s="71">
        <v>110</v>
      </c>
      <c r="F359" s="70">
        <f ca="1">INDIRECT(ADDRESS(ROW(),COLUMN()-2,4))*INDIRECT(ADDRESS(ROW(),COLUMN()-1,4))</f>
        <v>550000</v>
      </c>
      <c r="G359" s="45"/>
      <c r="H359" s="45"/>
      <c r="I359" s="45"/>
      <c r="J359" s="45"/>
    </row>
    <row r="360" spans="1:10" ht="14.1" customHeight="1" x14ac:dyDescent="0.2">
      <c r="A360" s="45"/>
      <c r="B360" s="45"/>
      <c r="C360" s="45"/>
      <c r="D360" s="45"/>
      <c r="E360" s="73" t="s">
        <v>12551</v>
      </c>
      <c r="F360" s="74">
        <f ca="1">SUM(Table332[MONTO TOTAL ESTIMADO])</f>
        <v>970000</v>
      </c>
      <c r="G360" s="45"/>
      <c r="H360" s="45" t="str">
        <f>C351</f>
        <v>Bienes</v>
      </c>
      <c r="I360" s="45" t="str">
        <f>E351</f>
        <v>Sí</v>
      </c>
      <c r="J360" s="45" t="str">
        <f>D351</f>
        <v>Compras Menores</v>
      </c>
    </row>
    <row r="361" spans="1:10" ht="14.1" customHeight="1" thickBot="1" x14ac:dyDescent="0.3"/>
    <row r="362" spans="1:10" ht="33.75" customHeight="1" thickBot="1" x14ac:dyDescent="0.25">
      <c r="A362" s="64" t="s">
        <v>16383</v>
      </c>
      <c r="B362" s="64" t="s">
        <v>161</v>
      </c>
      <c r="C362" s="64" t="s">
        <v>11725</v>
      </c>
      <c r="D362" s="64" t="s">
        <v>14378</v>
      </c>
      <c r="E362" s="64" t="s">
        <v>10963</v>
      </c>
      <c r="F362" s="64" t="s">
        <v>11096</v>
      </c>
      <c r="G362" s="45"/>
      <c r="H362" s="45"/>
      <c r="I362" s="45"/>
      <c r="J362" s="45"/>
    </row>
    <row r="363" spans="1:10" ht="14.1" customHeight="1" thickBot="1" x14ac:dyDescent="0.25">
      <c r="A363" s="66" t="s">
        <v>18869</v>
      </c>
      <c r="B363" s="66" t="s">
        <v>18871</v>
      </c>
      <c r="C363" s="66" t="s">
        <v>17799</v>
      </c>
      <c r="D363" s="66" t="s">
        <v>17484</v>
      </c>
      <c r="E363" s="66" t="s">
        <v>8856</v>
      </c>
      <c r="F363" s="66"/>
      <c r="G363" s="45"/>
      <c r="H363" s="45"/>
      <c r="I363" s="45"/>
      <c r="J363" s="45"/>
    </row>
    <row r="364" spans="1:10" ht="14.1" customHeight="1" thickBot="1" x14ac:dyDescent="0.25">
      <c r="A364" s="87" t="s">
        <v>14828</v>
      </c>
      <c r="B364" s="67" t="s">
        <v>8530</v>
      </c>
      <c r="C364" s="76">
        <v>44670</v>
      </c>
      <c r="D364" s="87" t="s">
        <v>9387</v>
      </c>
      <c r="E364" s="67" t="s">
        <v>13094</v>
      </c>
      <c r="F364" s="81" t="s">
        <v>3080</v>
      </c>
      <c r="G364" s="45"/>
      <c r="H364" s="45"/>
      <c r="I364" s="45"/>
      <c r="J364" s="45"/>
    </row>
    <row r="365" spans="1:10" ht="14.1" customHeight="1" thickBot="1" x14ac:dyDescent="0.25">
      <c r="A365" s="88"/>
      <c r="B365" s="67" t="s">
        <v>1786</v>
      </c>
      <c r="C365" s="77">
        <f>IF(C364="","",IF(AND(MONTH(C364)&gt;=1,MONTH(C364)&lt;=3),1,IF(AND(MONTH(C364)&gt;=4,MONTH(C364)&lt;=6),2,IF(AND(MONTH(C364)&gt;=7,MONTH(C364)&lt;=9),3,4))))</f>
        <v>2</v>
      </c>
      <c r="D365" s="88"/>
      <c r="E365" s="67" t="s">
        <v>2417</v>
      </c>
      <c r="F365" s="81" t="s">
        <v>11113</v>
      </c>
      <c r="G365" s="45"/>
      <c r="H365" s="45"/>
      <c r="I365" s="45"/>
      <c r="J365" s="45"/>
    </row>
    <row r="366" spans="1:10" ht="14.1" customHeight="1" thickBot="1" x14ac:dyDescent="0.25">
      <c r="A366" s="88"/>
      <c r="B366" s="67" t="s">
        <v>12943</v>
      </c>
      <c r="C366" s="76">
        <v>44678</v>
      </c>
      <c r="D366" s="88"/>
      <c r="E366" s="67" t="s">
        <v>3073</v>
      </c>
      <c r="F366" s="81" t="s">
        <v>11113</v>
      </c>
      <c r="G366" s="45"/>
      <c r="H366" s="45"/>
      <c r="I366" s="45"/>
      <c r="J366" s="45"/>
    </row>
    <row r="367" spans="1:10" ht="14.1" customHeight="1" thickBot="1" x14ac:dyDescent="0.25">
      <c r="A367" s="88"/>
      <c r="B367" s="67" t="s">
        <v>1786</v>
      </c>
      <c r="C367" s="77">
        <f>IF(C366="","",IF(AND(MONTH(C366)&gt;=1,MONTH(C366)&lt;=3),1,IF(AND(MONTH(C366)&gt;=4,MONTH(C366)&lt;=6),2,IF(AND(MONTH(C366)&gt;=7,MONTH(C366)&lt;=9),3,4))))</f>
        <v>2</v>
      </c>
      <c r="D367" s="88"/>
      <c r="E367" s="67" t="s">
        <v>13193</v>
      </c>
      <c r="F367" s="66" t="s">
        <v>11113</v>
      </c>
      <c r="G367" s="45"/>
      <c r="H367" s="45"/>
      <c r="I367" s="45"/>
      <c r="J367" s="45"/>
    </row>
    <row r="368" spans="1:10" ht="14.1" customHeight="1" thickBot="1" x14ac:dyDescent="0.25">
      <c r="A368" s="45"/>
      <c r="B368" s="45"/>
      <c r="C368" s="45"/>
      <c r="D368" s="45"/>
      <c r="E368" s="45"/>
      <c r="F368" s="45"/>
      <c r="G368" s="45"/>
      <c r="H368" s="45"/>
      <c r="I368" s="45"/>
      <c r="J368" s="45"/>
    </row>
    <row r="369" spans="1:10" ht="14.1" customHeight="1" thickBot="1" x14ac:dyDescent="0.25">
      <c r="A369" s="72" t="s">
        <v>15736</v>
      </c>
      <c r="B369" s="72" t="s">
        <v>16147</v>
      </c>
      <c r="C369" s="72" t="s">
        <v>15642</v>
      </c>
      <c r="D369" s="72" t="s">
        <v>15252</v>
      </c>
      <c r="E369" s="72" t="s">
        <v>6933</v>
      </c>
      <c r="F369" s="72" t="s">
        <v>15281</v>
      </c>
      <c r="G369" s="45"/>
      <c r="H369" s="45"/>
      <c r="I369" s="45"/>
      <c r="J369" s="45"/>
    </row>
    <row r="370" spans="1:10" ht="14.1" customHeight="1" x14ac:dyDescent="0.2">
      <c r="A370" s="82">
        <v>50201706</v>
      </c>
      <c r="B370" s="69" t="str">
        <f ca="1">IFERROR(INDEX(UNSPSCDes,MATCH(INDIRECT(ADDRESS(ROW(),COLUMN()-1,4)),UNSPSCCode,0)),"")</f>
        <v>Café</v>
      </c>
      <c r="C370" s="82" t="s">
        <v>4736</v>
      </c>
      <c r="D370" s="82">
        <v>2000</v>
      </c>
      <c r="E370" s="71">
        <v>210</v>
      </c>
      <c r="F370" s="70">
        <f ca="1">INDIRECT(ADDRESS(ROW(),COLUMN()-2,4))*INDIRECT(ADDRESS(ROW(),COLUMN()-1,4))</f>
        <v>420000</v>
      </c>
      <c r="G370" s="45"/>
      <c r="H370" s="45"/>
      <c r="I370" s="45"/>
      <c r="J370" s="45"/>
    </row>
    <row r="371" spans="1:10" ht="13.5" customHeight="1" x14ac:dyDescent="0.2">
      <c r="A371" s="82">
        <v>50201706</v>
      </c>
      <c r="B371" s="69" t="str">
        <f ca="1">IFERROR(INDEX(UNSPSCDes,MATCH(INDIRECT(ADDRESS(ROW(),COLUMN()-1,4)),UNSPSCCode,0)),"")</f>
        <v>Café</v>
      </c>
      <c r="C371" s="82" t="s">
        <v>4736</v>
      </c>
      <c r="D371" s="82">
        <v>5000</v>
      </c>
      <c r="E371" s="71">
        <v>110</v>
      </c>
      <c r="F371" s="70">
        <f ca="1">INDIRECT(ADDRESS(ROW(),COLUMN()-2,4))*INDIRECT(ADDRESS(ROW(),COLUMN()-1,4))</f>
        <v>550000</v>
      </c>
      <c r="G371" s="45"/>
      <c r="H371" s="45"/>
      <c r="I371" s="45"/>
      <c r="J371" s="45"/>
    </row>
    <row r="372" spans="1:10" ht="14.1" customHeight="1" x14ac:dyDescent="0.2">
      <c r="A372" s="45"/>
      <c r="B372" s="45"/>
      <c r="C372" s="45"/>
      <c r="D372" s="45"/>
      <c r="E372" s="73" t="s">
        <v>12551</v>
      </c>
      <c r="F372" s="74">
        <f ca="1">SUM(Table333[MONTO TOTAL ESTIMADO])</f>
        <v>970000</v>
      </c>
      <c r="G372" s="45"/>
      <c r="H372" s="45" t="str">
        <f>C363</f>
        <v>Bienes</v>
      </c>
      <c r="I372" s="45" t="str">
        <f>E363</f>
        <v>Sí</v>
      </c>
      <c r="J372" s="45" t="str">
        <f>D363</f>
        <v>Compras Menores</v>
      </c>
    </row>
    <row r="373" spans="1:10" ht="14.1" customHeight="1" thickBot="1" x14ac:dyDescent="0.3"/>
    <row r="374" spans="1:10" ht="33.75" customHeight="1" thickBot="1" x14ac:dyDescent="0.25">
      <c r="A374" s="64" t="s">
        <v>16383</v>
      </c>
      <c r="B374" s="64" t="s">
        <v>161</v>
      </c>
      <c r="C374" s="64" t="s">
        <v>11725</v>
      </c>
      <c r="D374" s="64" t="s">
        <v>14378</v>
      </c>
      <c r="E374" s="64" t="s">
        <v>10963</v>
      </c>
      <c r="F374" s="64" t="s">
        <v>11096</v>
      </c>
      <c r="G374" s="45"/>
      <c r="H374" s="45"/>
      <c r="I374" s="45"/>
      <c r="J374" s="45"/>
    </row>
    <row r="375" spans="1:10" ht="14.1" customHeight="1" thickBot="1" x14ac:dyDescent="0.25">
      <c r="A375" s="66" t="s">
        <v>18869</v>
      </c>
      <c r="B375" s="66" t="s">
        <v>18872</v>
      </c>
      <c r="C375" s="66" t="s">
        <v>17799</v>
      </c>
      <c r="D375" s="66" t="s">
        <v>17484</v>
      </c>
      <c r="E375" s="66" t="s">
        <v>8856</v>
      </c>
      <c r="F375" s="66"/>
      <c r="G375" s="45"/>
      <c r="H375" s="45"/>
      <c r="I375" s="45"/>
      <c r="J375" s="45"/>
    </row>
    <row r="376" spans="1:10" ht="14.1" customHeight="1" thickBot="1" x14ac:dyDescent="0.25">
      <c r="A376" s="87" t="s">
        <v>14828</v>
      </c>
      <c r="B376" s="67" t="s">
        <v>8530</v>
      </c>
      <c r="C376" s="76">
        <v>44761</v>
      </c>
      <c r="D376" s="87" t="s">
        <v>9387</v>
      </c>
      <c r="E376" s="67" t="s">
        <v>13094</v>
      </c>
      <c r="F376" s="81" t="s">
        <v>3080</v>
      </c>
      <c r="G376" s="45"/>
      <c r="H376" s="45"/>
      <c r="I376" s="45"/>
      <c r="J376" s="45"/>
    </row>
    <row r="377" spans="1:10" ht="14.1" customHeight="1" thickBot="1" x14ac:dyDescent="0.25">
      <c r="A377" s="88"/>
      <c r="B377" s="67" t="s">
        <v>1786</v>
      </c>
      <c r="C377" s="77">
        <f>IF(C376="","",IF(AND(MONTH(C376)&gt;=1,MONTH(C376)&lt;=3),1,IF(AND(MONTH(C376)&gt;=4,MONTH(C376)&lt;=6),2,IF(AND(MONTH(C376)&gt;=7,MONTH(C376)&lt;=9),3,4))))</f>
        <v>3</v>
      </c>
      <c r="D377" s="88"/>
      <c r="E377" s="67" t="s">
        <v>2417</v>
      </c>
      <c r="F377" s="81" t="s">
        <v>11113</v>
      </c>
      <c r="G377" s="45"/>
      <c r="H377" s="45"/>
      <c r="I377" s="45"/>
      <c r="J377" s="45"/>
    </row>
    <row r="378" spans="1:10" ht="14.1" customHeight="1" thickBot="1" x14ac:dyDescent="0.25">
      <c r="A378" s="88"/>
      <c r="B378" s="67" t="s">
        <v>12943</v>
      </c>
      <c r="C378" s="76">
        <v>44769</v>
      </c>
      <c r="D378" s="88"/>
      <c r="E378" s="67" t="s">
        <v>3073</v>
      </c>
      <c r="F378" s="81" t="s">
        <v>11113</v>
      </c>
      <c r="G378" s="45"/>
      <c r="H378" s="45"/>
      <c r="I378" s="45"/>
      <c r="J378" s="45"/>
    </row>
    <row r="379" spans="1:10" ht="14.1" customHeight="1" thickBot="1" x14ac:dyDescent="0.25">
      <c r="A379" s="88"/>
      <c r="B379" s="67" t="s">
        <v>1786</v>
      </c>
      <c r="C379" s="77">
        <f>IF(C378="","",IF(AND(MONTH(C378)&gt;=1,MONTH(C378)&lt;=3),1,IF(AND(MONTH(C378)&gt;=4,MONTH(C378)&lt;=6),2,IF(AND(MONTH(C378)&gt;=7,MONTH(C378)&lt;=9),3,4))))</f>
        <v>3</v>
      </c>
      <c r="D379" s="88"/>
      <c r="E379" s="67" t="s">
        <v>13193</v>
      </c>
      <c r="F379" s="66" t="s">
        <v>11113</v>
      </c>
      <c r="G379" s="45"/>
      <c r="H379" s="45"/>
      <c r="I379" s="45"/>
      <c r="J379" s="45"/>
    </row>
    <row r="380" spans="1:10" ht="14.1" customHeight="1" thickBot="1" x14ac:dyDescent="0.25">
      <c r="A380" s="45"/>
      <c r="B380" s="45"/>
      <c r="C380" s="45"/>
      <c r="D380" s="45"/>
      <c r="E380" s="45"/>
      <c r="F380" s="45"/>
      <c r="G380" s="45"/>
      <c r="H380" s="45"/>
      <c r="I380" s="45"/>
      <c r="J380" s="45"/>
    </row>
    <row r="381" spans="1:10" ht="14.1" customHeight="1" thickBot="1" x14ac:dyDescent="0.25">
      <c r="A381" s="72" t="s">
        <v>15736</v>
      </c>
      <c r="B381" s="72" t="s">
        <v>16147</v>
      </c>
      <c r="C381" s="72" t="s">
        <v>15642</v>
      </c>
      <c r="D381" s="72" t="s">
        <v>15252</v>
      </c>
      <c r="E381" s="72" t="s">
        <v>6933</v>
      </c>
      <c r="F381" s="72" t="s">
        <v>15281</v>
      </c>
      <c r="G381" s="45"/>
      <c r="H381" s="45"/>
      <c r="I381" s="45"/>
      <c r="J381" s="45"/>
    </row>
    <row r="382" spans="1:10" ht="14.1" customHeight="1" x14ac:dyDescent="0.2">
      <c r="A382" s="82">
        <v>50201706</v>
      </c>
      <c r="B382" s="69" t="str">
        <f ca="1">IFERROR(INDEX(UNSPSCDes,MATCH(INDIRECT(ADDRESS(ROW(),COLUMN()-1,4)),UNSPSCCode,0)),"")</f>
        <v>Café</v>
      </c>
      <c r="C382" s="82" t="s">
        <v>4736</v>
      </c>
      <c r="D382" s="82">
        <v>2000</v>
      </c>
      <c r="E382" s="71">
        <v>210</v>
      </c>
      <c r="F382" s="70">
        <f ca="1">INDIRECT(ADDRESS(ROW(),COLUMN()-2,4))*INDIRECT(ADDRESS(ROW(),COLUMN()-1,4))</f>
        <v>420000</v>
      </c>
      <c r="G382" s="45"/>
      <c r="H382" s="45"/>
      <c r="I382" s="45"/>
      <c r="J382" s="45"/>
    </row>
    <row r="383" spans="1:10" ht="13.5" customHeight="1" x14ac:dyDescent="0.2">
      <c r="A383" s="82">
        <v>50201706</v>
      </c>
      <c r="B383" s="69" t="str">
        <f ca="1">IFERROR(INDEX(UNSPSCDes,MATCH(INDIRECT(ADDRESS(ROW(),COLUMN()-1,4)),UNSPSCCode,0)),"")</f>
        <v>Café</v>
      </c>
      <c r="C383" s="82" t="s">
        <v>4736</v>
      </c>
      <c r="D383" s="82">
        <v>5000</v>
      </c>
      <c r="E383" s="71">
        <v>110</v>
      </c>
      <c r="F383" s="70">
        <f ca="1">INDIRECT(ADDRESS(ROW(),COLUMN()-2,4))*INDIRECT(ADDRESS(ROW(),COLUMN()-1,4))</f>
        <v>550000</v>
      </c>
      <c r="G383" s="45"/>
      <c r="H383" s="45"/>
      <c r="I383" s="45"/>
      <c r="J383" s="45"/>
    </row>
    <row r="384" spans="1:10" ht="14.1" customHeight="1" x14ac:dyDescent="0.2">
      <c r="A384" s="45"/>
      <c r="B384" s="45"/>
      <c r="C384" s="45"/>
      <c r="D384" s="45"/>
      <c r="E384" s="73" t="s">
        <v>12551</v>
      </c>
      <c r="F384" s="74">
        <f ca="1">SUM(Table334[MONTO TOTAL ESTIMADO])</f>
        <v>970000</v>
      </c>
      <c r="G384" s="45"/>
      <c r="H384" s="45" t="str">
        <f>C375</f>
        <v>Bienes</v>
      </c>
      <c r="I384" s="45" t="str">
        <f>E375</f>
        <v>Sí</v>
      </c>
      <c r="J384" s="45" t="str">
        <f>D375</f>
        <v>Compras Menores</v>
      </c>
    </row>
    <row r="385" spans="1:10" ht="14.1" customHeight="1" thickBot="1" x14ac:dyDescent="0.3"/>
    <row r="386" spans="1:10" ht="33.75" customHeight="1" thickBot="1" x14ac:dyDescent="0.25">
      <c r="A386" s="64" t="s">
        <v>16383</v>
      </c>
      <c r="B386" s="64" t="s">
        <v>161</v>
      </c>
      <c r="C386" s="64" t="s">
        <v>11725</v>
      </c>
      <c r="D386" s="64" t="s">
        <v>14378</v>
      </c>
      <c r="E386" s="64" t="s">
        <v>10963</v>
      </c>
      <c r="F386" s="64" t="s">
        <v>11096</v>
      </c>
      <c r="G386" s="45"/>
      <c r="H386" s="45"/>
      <c r="I386" s="45"/>
      <c r="J386" s="45"/>
    </row>
    <row r="387" spans="1:10" ht="14.1" customHeight="1" thickBot="1" x14ac:dyDescent="0.25">
      <c r="A387" s="66" t="s">
        <v>18869</v>
      </c>
      <c r="B387" s="66" t="s">
        <v>18873</v>
      </c>
      <c r="C387" s="66" t="s">
        <v>17799</v>
      </c>
      <c r="D387" s="66" t="s">
        <v>17484</v>
      </c>
      <c r="E387" s="66" t="s">
        <v>8856</v>
      </c>
      <c r="F387" s="66"/>
      <c r="G387" s="45"/>
      <c r="H387" s="45"/>
      <c r="I387" s="45"/>
      <c r="J387" s="45"/>
    </row>
    <row r="388" spans="1:10" ht="14.1" customHeight="1" thickBot="1" x14ac:dyDescent="0.25">
      <c r="A388" s="87" t="s">
        <v>14828</v>
      </c>
      <c r="B388" s="67" t="s">
        <v>8530</v>
      </c>
      <c r="C388" s="76">
        <v>44853</v>
      </c>
      <c r="D388" s="87" t="s">
        <v>9387</v>
      </c>
      <c r="E388" s="67" t="s">
        <v>13094</v>
      </c>
      <c r="F388" s="81" t="s">
        <v>3080</v>
      </c>
      <c r="G388" s="45"/>
      <c r="H388" s="45"/>
      <c r="I388" s="45"/>
      <c r="J388" s="45"/>
    </row>
    <row r="389" spans="1:10" ht="14.1" customHeight="1" thickBot="1" x14ac:dyDescent="0.25">
      <c r="A389" s="88"/>
      <c r="B389" s="67" t="s">
        <v>1786</v>
      </c>
      <c r="C389" s="77">
        <f>IF(C388="","",IF(AND(MONTH(C388)&gt;=1,MONTH(C388)&lt;=3),1,IF(AND(MONTH(C388)&gt;=4,MONTH(C388)&lt;=6),2,IF(AND(MONTH(C388)&gt;=7,MONTH(C388)&lt;=9),3,4))))</f>
        <v>4</v>
      </c>
      <c r="D389" s="88"/>
      <c r="E389" s="67" t="s">
        <v>2417</v>
      </c>
      <c r="F389" s="81" t="s">
        <v>11113</v>
      </c>
      <c r="G389" s="45"/>
      <c r="H389" s="45"/>
      <c r="I389" s="45"/>
      <c r="J389" s="45"/>
    </row>
    <row r="390" spans="1:10" ht="14.1" customHeight="1" thickBot="1" x14ac:dyDescent="0.25">
      <c r="A390" s="88"/>
      <c r="B390" s="67" t="s">
        <v>12943</v>
      </c>
      <c r="C390" s="76">
        <v>44862</v>
      </c>
      <c r="D390" s="88"/>
      <c r="E390" s="67" t="s">
        <v>3073</v>
      </c>
      <c r="F390" s="81" t="s">
        <v>11113</v>
      </c>
      <c r="G390" s="45"/>
      <c r="H390" s="45"/>
      <c r="I390" s="45"/>
      <c r="J390" s="45"/>
    </row>
    <row r="391" spans="1:10" ht="14.1" customHeight="1" thickBot="1" x14ac:dyDescent="0.25">
      <c r="A391" s="88"/>
      <c r="B391" s="67" t="s">
        <v>1786</v>
      </c>
      <c r="C391" s="77">
        <f>IF(C390="","",IF(AND(MONTH(C390)&gt;=1,MONTH(C390)&lt;=3),1,IF(AND(MONTH(C390)&gt;=4,MONTH(C390)&lt;=6),2,IF(AND(MONTH(C390)&gt;=7,MONTH(C390)&lt;=9),3,4))))</f>
        <v>4</v>
      </c>
      <c r="D391" s="88"/>
      <c r="E391" s="67" t="s">
        <v>13193</v>
      </c>
      <c r="F391" s="66" t="s">
        <v>11113</v>
      </c>
      <c r="G391" s="45"/>
      <c r="H391" s="45"/>
      <c r="I391" s="45"/>
      <c r="J391" s="45"/>
    </row>
    <row r="392" spans="1:10" ht="14.1" customHeight="1" thickBot="1" x14ac:dyDescent="0.25">
      <c r="A392" s="45"/>
      <c r="B392" s="45"/>
      <c r="C392" s="45"/>
      <c r="D392" s="45"/>
      <c r="E392" s="45"/>
      <c r="F392" s="45"/>
      <c r="G392" s="45"/>
      <c r="H392" s="45"/>
      <c r="I392" s="45"/>
      <c r="J392" s="45"/>
    </row>
    <row r="393" spans="1:10" ht="14.1" customHeight="1" thickBot="1" x14ac:dyDescent="0.25">
      <c r="A393" s="72" t="s">
        <v>15736</v>
      </c>
      <c r="B393" s="72" t="s">
        <v>16147</v>
      </c>
      <c r="C393" s="72" t="s">
        <v>15642</v>
      </c>
      <c r="D393" s="72" t="s">
        <v>15252</v>
      </c>
      <c r="E393" s="72" t="s">
        <v>6933</v>
      </c>
      <c r="F393" s="72" t="s">
        <v>15281</v>
      </c>
      <c r="G393" s="45"/>
      <c r="H393" s="45"/>
      <c r="I393" s="45"/>
      <c r="J393" s="45"/>
    </row>
    <row r="394" spans="1:10" ht="14.1" customHeight="1" x14ac:dyDescent="0.2">
      <c r="A394" s="82">
        <v>50201706</v>
      </c>
      <c r="B394" s="69" t="str">
        <f ca="1">IFERROR(INDEX(UNSPSCDes,MATCH(INDIRECT(ADDRESS(ROW(),COLUMN()-1,4)),UNSPSCCode,0)),"")</f>
        <v>Café</v>
      </c>
      <c r="C394" s="82" t="s">
        <v>4736</v>
      </c>
      <c r="D394" s="82">
        <v>2000</v>
      </c>
      <c r="E394" s="71">
        <v>210</v>
      </c>
      <c r="F394" s="70">
        <f ca="1">INDIRECT(ADDRESS(ROW(),COLUMN()-2,4))*INDIRECT(ADDRESS(ROW(),COLUMN()-1,4))</f>
        <v>420000</v>
      </c>
      <c r="G394" s="45"/>
      <c r="H394" s="45"/>
      <c r="I394" s="45"/>
      <c r="J394" s="45"/>
    </row>
    <row r="395" spans="1:10" ht="13.5" customHeight="1" x14ac:dyDescent="0.2">
      <c r="A395" s="82">
        <v>50201706</v>
      </c>
      <c r="B395" s="69" t="str">
        <f ca="1">IFERROR(INDEX(UNSPSCDes,MATCH(INDIRECT(ADDRESS(ROW(),COLUMN()-1,4)),UNSPSCCode,0)),"")</f>
        <v>Café</v>
      </c>
      <c r="C395" s="82" t="s">
        <v>4736</v>
      </c>
      <c r="D395" s="82">
        <v>5000</v>
      </c>
      <c r="E395" s="71">
        <v>110</v>
      </c>
      <c r="F395" s="70">
        <f ca="1">INDIRECT(ADDRESS(ROW(),COLUMN()-2,4))*INDIRECT(ADDRESS(ROW(),COLUMN()-1,4))</f>
        <v>550000</v>
      </c>
      <c r="G395" s="45"/>
      <c r="H395" s="45"/>
      <c r="I395" s="45"/>
      <c r="J395" s="45"/>
    </row>
    <row r="396" spans="1:10" ht="14.1" customHeight="1" x14ac:dyDescent="0.2">
      <c r="A396" s="45"/>
      <c r="B396" s="45"/>
      <c r="C396" s="45"/>
      <c r="D396" s="45"/>
      <c r="E396" s="73" t="s">
        <v>12551</v>
      </c>
      <c r="F396" s="74">
        <f ca="1">SUM(Table335[MONTO TOTAL ESTIMADO])</f>
        <v>970000</v>
      </c>
      <c r="G396" s="45"/>
      <c r="H396" s="45" t="str">
        <f>C387</f>
        <v>Bienes</v>
      </c>
      <c r="I396" s="45" t="str">
        <f>E387</f>
        <v>Sí</v>
      </c>
      <c r="J396" s="45" t="str">
        <f>D387</f>
        <v>Compras Menores</v>
      </c>
    </row>
    <row r="397" spans="1:10" ht="14.1" customHeight="1" thickBot="1" x14ac:dyDescent="0.3"/>
    <row r="398" spans="1:10" ht="33.75" customHeight="1" thickBot="1" x14ac:dyDescent="0.25">
      <c r="A398" s="64" t="s">
        <v>16383</v>
      </c>
      <c r="B398" s="64" t="s">
        <v>161</v>
      </c>
      <c r="C398" s="64" t="s">
        <v>11725</v>
      </c>
      <c r="D398" s="64" t="s">
        <v>14378</v>
      </c>
      <c r="E398" s="64" t="s">
        <v>10963</v>
      </c>
      <c r="F398" s="64" t="s">
        <v>11096</v>
      </c>
      <c r="G398" s="45"/>
      <c r="H398" s="45"/>
      <c r="I398" s="45"/>
      <c r="J398" s="45"/>
    </row>
    <row r="399" spans="1:10" ht="14.1" customHeight="1" thickBot="1" x14ac:dyDescent="0.25">
      <c r="A399" s="66" t="s">
        <v>18874</v>
      </c>
      <c r="B399" s="66" t="s">
        <v>18875</v>
      </c>
      <c r="C399" s="66" t="s">
        <v>17799</v>
      </c>
      <c r="D399" s="66" t="s">
        <v>2518</v>
      </c>
      <c r="E399" s="66" t="s">
        <v>17855</v>
      </c>
      <c r="F399" s="66"/>
      <c r="G399" s="45"/>
      <c r="H399" s="45"/>
      <c r="I399" s="45"/>
      <c r="J399" s="45"/>
    </row>
    <row r="400" spans="1:10" ht="14.1" customHeight="1" thickBot="1" x14ac:dyDescent="0.25">
      <c r="A400" s="87" t="s">
        <v>14828</v>
      </c>
      <c r="B400" s="67" t="s">
        <v>8530</v>
      </c>
      <c r="C400" s="76">
        <v>44606</v>
      </c>
      <c r="D400" s="87" t="s">
        <v>9387</v>
      </c>
      <c r="E400" s="67" t="s">
        <v>13094</v>
      </c>
      <c r="F400" s="81" t="s">
        <v>3080</v>
      </c>
      <c r="G400" s="45"/>
      <c r="H400" s="45"/>
      <c r="I400" s="45"/>
      <c r="J400" s="45"/>
    </row>
    <row r="401" spans="1:10" ht="14.1" customHeight="1" thickBot="1" x14ac:dyDescent="0.25">
      <c r="A401" s="88"/>
      <c r="B401" s="67" t="s">
        <v>1786</v>
      </c>
      <c r="C401" s="77">
        <f>IF(C400="","",IF(AND(MONTH(C400)&gt;=1,MONTH(C400)&lt;=3),1,IF(AND(MONTH(C400)&gt;=4,MONTH(C400)&lt;=6),2,IF(AND(MONTH(C400)&gt;=7,MONTH(C400)&lt;=9),3,4))))</f>
        <v>1</v>
      </c>
      <c r="D401" s="88"/>
      <c r="E401" s="67" t="s">
        <v>2417</v>
      </c>
      <c r="F401" s="81" t="s">
        <v>11113</v>
      </c>
      <c r="G401" s="45"/>
      <c r="H401" s="45"/>
      <c r="I401" s="45"/>
      <c r="J401" s="45"/>
    </row>
    <row r="402" spans="1:10" ht="14.1" customHeight="1" thickBot="1" x14ac:dyDescent="0.25">
      <c r="A402" s="88"/>
      <c r="B402" s="67" t="s">
        <v>12943</v>
      </c>
      <c r="C402" s="76">
        <v>44726</v>
      </c>
      <c r="D402" s="88"/>
      <c r="E402" s="67" t="s">
        <v>3073</v>
      </c>
      <c r="F402" s="81" t="s">
        <v>11113</v>
      </c>
      <c r="G402" s="45"/>
      <c r="H402" s="45"/>
      <c r="I402" s="45"/>
      <c r="J402" s="45"/>
    </row>
    <row r="403" spans="1:10" ht="14.1" customHeight="1" thickBot="1" x14ac:dyDescent="0.25">
      <c r="A403" s="88"/>
      <c r="B403" s="67" t="s">
        <v>1786</v>
      </c>
      <c r="C403" s="77">
        <f>IF(C402="","",IF(AND(MONTH(C402)&gt;=1,MONTH(C402)&lt;=3),1,IF(AND(MONTH(C402)&gt;=4,MONTH(C402)&lt;=6),2,IF(AND(MONTH(C402)&gt;=7,MONTH(C402)&lt;=9),3,4))))</f>
        <v>2</v>
      </c>
      <c r="D403" s="88"/>
      <c r="E403" s="67" t="s">
        <v>13193</v>
      </c>
      <c r="F403" s="66" t="s">
        <v>11113</v>
      </c>
      <c r="G403" s="45"/>
      <c r="H403" s="45"/>
      <c r="I403" s="45"/>
      <c r="J403" s="45"/>
    </row>
    <row r="404" spans="1:10" ht="14.1" customHeight="1" thickBot="1" x14ac:dyDescent="0.25">
      <c r="A404" s="45"/>
      <c r="B404" s="45"/>
      <c r="C404" s="45"/>
      <c r="D404" s="45"/>
      <c r="E404" s="45"/>
      <c r="F404" s="45"/>
      <c r="G404" s="45"/>
      <c r="H404" s="45"/>
      <c r="I404" s="45"/>
      <c r="J404" s="45"/>
    </row>
    <row r="405" spans="1:10" ht="14.1" customHeight="1" thickBot="1" x14ac:dyDescent="0.25">
      <c r="A405" s="72" t="s">
        <v>15736</v>
      </c>
      <c r="B405" s="72" t="s">
        <v>16147</v>
      </c>
      <c r="C405" s="72" t="s">
        <v>15642</v>
      </c>
      <c r="D405" s="72" t="s">
        <v>15252</v>
      </c>
      <c r="E405" s="72" t="s">
        <v>6933</v>
      </c>
      <c r="F405" s="72" t="s">
        <v>15281</v>
      </c>
      <c r="G405" s="45"/>
      <c r="H405" s="45"/>
      <c r="I405" s="45"/>
      <c r="J405" s="45"/>
    </row>
    <row r="406" spans="1:10" ht="14.1" customHeight="1" x14ac:dyDescent="0.2">
      <c r="A406" s="82">
        <v>50101538</v>
      </c>
      <c r="B406" s="69" t="str">
        <f t="shared" ref="B406:B429" ca="1" si="0">IFERROR(INDEX(UNSPSCDes,MATCH(INDIRECT(ADDRESS(ROW(),COLUMN()-1,4)),UNSPSCCode,0)),"")</f>
        <v>Verduras frescas</v>
      </c>
      <c r="C406" s="82" t="s">
        <v>1449</v>
      </c>
      <c r="D406" s="82">
        <v>6075</v>
      </c>
      <c r="E406" s="71">
        <v>140</v>
      </c>
      <c r="F406" s="70">
        <f t="shared" ref="F406:F429" ca="1" si="1">INDIRECT(ADDRESS(ROW(),COLUMN()-2,4))*INDIRECT(ADDRESS(ROW(),COLUMN()-1,4))</f>
        <v>850500</v>
      </c>
      <c r="G406" s="45"/>
      <c r="H406" s="45"/>
      <c r="I406" s="45"/>
      <c r="J406" s="45"/>
    </row>
    <row r="407" spans="1:10" ht="13.5" customHeight="1" x14ac:dyDescent="0.2">
      <c r="A407" s="82">
        <v>50101538</v>
      </c>
      <c r="B407" s="69" t="str">
        <f t="shared" ca="1" si="0"/>
        <v>Verduras frescas</v>
      </c>
      <c r="C407" s="82" t="s">
        <v>1449</v>
      </c>
      <c r="D407" s="82">
        <v>20000</v>
      </c>
      <c r="E407" s="71">
        <v>35</v>
      </c>
      <c r="F407" s="70">
        <f t="shared" ca="1" si="1"/>
        <v>700000</v>
      </c>
      <c r="G407" s="45"/>
      <c r="H407" s="45"/>
      <c r="I407" s="45"/>
      <c r="J407" s="45"/>
    </row>
    <row r="408" spans="1:10" ht="13.5" customHeight="1" x14ac:dyDescent="0.2">
      <c r="A408" s="82">
        <v>50101538</v>
      </c>
      <c r="B408" s="69" t="str">
        <f t="shared" ca="1" si="0"/>
        <v>Verduras frescas</v>
      </c>
      <c r="C408" s="82" t="s">
        <v>1449</v>
      </c>
      <c r="D408" s="82">
        <v>150000</v>
      </c>
      <c r="E408" s="71">
        <v>19</v>
      </c>
      <c r="F408" s="70">
        <f t="shared" ca="1" si="1"/>
        <v>2850000</v>
      </c>
      <c r="G408" s="45"/>
      <c r="H408" s="45"/>
      <c r="I408" s="45"/>
      <c r="J408" s="45"/>
    </row>
    <row r="409" spans="1:10" ht="13.5" customHeight="1" x14ac:dyDescent="0.2">
      <c r="A409" s="82">
        <v>50101538</v>
      </c>
      <c r="B409" s="69" t="str">
        <f t="shared" ca="1" si="0"/>
        <v>Verduras frescas</v>
      </c>
      <c r="C409" s="82" t="s">
        <v>1449</v>
      </c>
      <c r="D409" s="82">
        <v>300000</v>
      </c>
      <c r="E409" s="71">
        <v>5.5</v>
      </c>
      <c r="F409" s="70">
        <f t="shared" ca="1" si="1"/>
        <v>1650000</v>
      </c>
      <c r="G409" s="45"/>
      <c r="H409" s="45"/>
      <c r="I409" s="45"/>
      <c r="J409" s="45"/>
    </row>
    <row r="410" spans="1:10" ht="13.5" customHeight="1" x14ac:dyDescent="0.2">
      <c r="A410" s="82">
        <v>50101538</v>
      </c>
      <c r="B410" s="69" t="str">
        <f t="shared" ca="1" si="0"/>
        <v>Verduras frescas</v>
      </c>
      <c r="C410" s="82" t="s">
        <v>1449</v>
      </c>
      <c r="D410" s="82">
        <v>420792</v>
      </c>
      <c r="E410" s="71">
        <v>12</v>
      </c>
      <c r="F410" s="70">
        <f t="shared" ca="1" si="1"/>
        <v>5049504</v>
      </c>
      <c r="G410" s="45"/>
      <c r="H410" s="45"/>
      <c r="I410" s="45"/>
      <c r="J410" s="45"/>
    </row>
    <row r="411" spans="1:10" ht="13.5" customHeight="1" x14ac:dyDescent="0.2">
      <c r="A411" s="82">
        <v>50101538</v>
      </c>
      <c r="B411" s="69" t="str">
        <f t="shared" ca="1" si="0"/>
        <v>Verduras frescas</v>
      </c>
      <c r="C411" s="82" t="s">
        <v>1449</v>
      </c>
      <c r="D411" s="82">
        <v>28500</v>
      </c>
      <c r="E411" s="71">
        <v>15</v>
      </c>
      <c r="F411" s="70">
        <f t="shared" ca="1" si="1"/>
        <v>427500</v>
      </c>
      <c r="G411" s="45"/>
      <c r="H411" s="45"/>
      <c r="I411" s="45"/>
      <c r="J411" s="45"/>
    </row>
    <row r="412" spans="1:10" ht="13.5" customHeight="1" x14ac:dyDescent="0.2">
      <c r="A412" s="82">
        <v>50101538</v>
      </c>
      <c r="B412" s="69" t="str">
        <f t="shared" ca="1" si="0"/>
        <v>Verduras frescas</v>
      </c>
      <c r="C412" s="82" t="s">
        <v>1449</v>
      </c>
      <c r="D412" s="82">
        <v>25000</v>
      </c>
      <c r="E412" s="71">
        <v>25</v>
      </c>
      <c r="F412" s="70">
        <f t="shared" ca="1" si="1"/>
        <v>625000</v>
      </c>
      <c r="G412" s="45"/>
      <c r="H412" s="45"/>
      <c r="I412" s="45"/>
      <c r="J412" s="45"/>
    </row>
    <row r="413" spans="1:10" ht="13.5" customHeight="1" x14ac:dyDescent="0.2">
      <c r="A413" s="82">
        <v>50101538</v>
      </c>
      <c r="B413" s="69" t="str">
        <f t="shared" ca="1" si="0"/>
        <v>Verduras frescas</v>
      </c>
      <c r="C413" s="82" t="s">
        <v>1449</v>
      </c>
      <c r="D413" s="82">
        <v>57000</v>
      </c>
      <c r="E413" s="71">
        <v>14</v>
      </c>
      <c r="F413" s="70">
        <f t="shared" ca="1" si="1"/>
        <v>798000</v>
      </c>
      <c r="G413" s="45"/>
      <c r="H413" s="45"/>
      <c r="I413" s="45"/>
      <c r="J413" s="45"/>
    </row>
    <row r="414" spans="1:10" ht="13.5" customHeight="1" x14ac:dyDescent="0.2">
      <c r="A414" s="82">
        <v>50101538</v>
      </c>
      <c r="B414" s="69" t="str">
        <f t="shared" ca="1" si="0"/>
        <v>Verduras frescas</v>
      </c>
      <c r="C414" s="82" t="s">
        <v>1449</v>
      </c>
      <c r="D414" s="82">
        <v>40000</v>
      </c>
      <c r="E414" s="71">
        <v>20</v>
      </c>
      <c r="F414" s="70">
        <f t="shared" ca="1" si="1"/>
        <v>800000</v>
      </c>
      <c r="G414" s="45"/>
      <c r="H414" s="45"/>
      <c r="I414" s="45"/>
      <c r="J414" s="45"/>
    </row>
    <row r="415" spans="1:10" ht="13.5" customHeight="1" x14ac:dyDescent="0.2">
      <c r="A415" s="82">
        <v>50112003</v>
      </c>
      <c r="B415" s="69" t="str">
        <f t="shared" ca="1" si="0"/>
        <v>Carnes procesadas y preparadas estable sin refrigerar</v>
      </c>
      <c r="C415" s="82" t="s">
        <v>1449</v>
      </c>
      <c r="D415" s="82">
        <v>16150</v>
      </c>
      <c r="E415" s="71">
        <v>65</v>
      </c>
      <c r="F415" s="70">
        <f t="shared" ca="1" si="1"/>
        <v>1049750</v>
      </c>
      <c r="G415" s="45"/>
      <c r="H415" s="45"/>
      <c r="I415" s="45"/>
      <c r="J415" s="45"/>
    </row>
    <row r="416" spans="1:10" ht="13.5" customHeight="1" x14ac:dyDescent="0.2">
      <c r="A416" s="82">
        <v>50112003</v>
      </c>
      <c r="B416" s="69" t="str">
        <f t="shared" ca="1" si="0"/>
        <v>Carnes procesadas y preparadas estable sin refrigerar</v>
      </c>
      <c r="C416" s="82" t="s">
        <v>1449</v>
      </c>
      <c r="D416" s="82">
        <v>11400</v>
      </c>
      <c r="E416" s="71">
        <v>100</v>
      </c>
      <c r="F416" s="70">
        <f t="shared" ca="1" si="1"/>
        <v>1140000</v>
      </c>
      <c r="G416" s="45"/>
      <c r="H416" s="45"/>
      <c r="I416" s="45"/>
      <c r="J416" s="45"/>
    </row>
    <row r="417" spans="1:10" ht="13.5" customHeight="1" x14ac:dyDescent="0.2">
      <c r="A417" s="82">
        <v>50112003</v>
      </c>
      <c r="B417" s="69" t="str">
        <f t="shared" ca="1" si="0"/>
        <v>Carnes procesadas y preparadas estable sin refrigerar</v>
      </c>
      <c r="C417" s="82" t="s">
        <v>1449</v>
      </c>
      <c r="D417" s="82">
        <v>19000</v>
      </c>
      <c r="E417" s="71">
        <v>85</v>
      </c>
      <c r="F417" s="70">
        <f t="shared" ca="1" si="1"/>
        <v>1615000</v>
      </c>
      <c r="G417" s="45"/>
      <c r="H417" s="45"/>
      <c r="I417" s="45"/>
      <c r="J417" s="45"/>
    </row>
    <row r="418" spans="1:10" ht="13.5" customHeight="1" x14ac:dyDescent="0.2">
      <c r="A418" s="82">
        <v>50131606</v>
      </c>
      <c r="B418" s="69" t="str">
        <f t="shared" ca="1" si="0"/>
        <v>Huevos frescos</v>
      </c>
      <c r="C418" s="82" t="s">
        <v>4736</v>
      </c>
      <c r="D418" s="82">
        <v>100000</v>
      </c>
      <c r="E418" s="71">
        <v>150</v>
      </c>
      <c r="F418" s="70">
        <f t="shared" ca="1" si="1"/>
        <v>15000000</v>
      </c>
      <c r="G418" s="45"/>
      <c r="H418" s="45"/>
      <c r="I418" s="45"/>
      <c r="J418" s="45"/>
    </row>
    <row r="419" spans="1:10" ht="13.5" customHeight="1" x14ac:dyDescent="0.2">
      <c r="A419" s="82">
        <v>50131701</v>
      </c>
      <c r="B419" s="69" t="str">
        <f t="shared" ca="1" si="0"/>
        <v>Productos de leche o mantequilla frescos</v>
      </c>
      <c r="C419" s="82" t="s">
        <v>1449</v>
      </c>
      <c r="D419" s="82">
        <v>7500</v>
      </c>
      <c r="E419" s="71">
        <v>40</v>
      </c>
      <c r="F419" s="70">
        <f t="shared" ca="1" si="1"/>
        <v>300000</v>
      </c>
      <c r="G419" s="45"/>
      <c r="H419" s="45"/>
      <c r="I419" s="45"/>
      <c r="J419" s="45"/>
    </row>
    <row r="420" spans="1:10" ht="13.5" customHeight="1" x14ac:dyDescent="0.2">
      <c r="A420" s="82">
        <v>50131701</v>
      </c>
      <c r="B420" s="69" t="str">
        <f t="shared" ca="1" si="0"/>
        <v>Productos de leche o mantequilla frescos</v>
      </c>
      <c r="C420" s="82" t="s">
        <v>1449</v>
      </c>
      <c r="D420" s="82">
        <v>3750</v>
      </c>
      <c r="E420" s="71">
        <v>40</v>
      </c>
      <c r="F420" s="70">
        <f t="shared" ca="1" si="1"/>
        <v>150000</v>
      </c>
      <c r="G420" s="45"/>
      <c r="H420" s="45"/>
      <c r="I420" s="45"/>
      <c r="J420" s="45"/>
    </row>
    <row r="421" spans="1:10" ht="13.5" customHeight="1" x14ac:dyDescent="0.2">
      <c r="A421" s="82">
        <v>50151513</v>
      </c>
      <c r="B421" s="69" t="str">
        <f t="shared" ca="1" si="0"/>
        <v>Aceites vegetales o  de planta comestibles</v>
      </c>
      <c r="C421" s="82" t="s">
        <v>1449</v>
      </c>
      <c r="D421" s="82">
        <v>5000</v>
      </c>
      <c r="E421" s="71">
        <v>425</v>
      </c>
      <c r="F421" s="70">
        <f t="shared" ca="1" si="1"/>
        <v>2125000</v>
      </c>
      <c r="G421" s="45"/>
      <c r="H421" s="45"/>
      <c r="I421" s="45"/>
      <c r="J421" s="45"/>
    </row>
    <row r="422" spans="1:10" ht="13.5" customHeight="1" x14ac:dyDescent="0.2">
      <c r="A422" s="82">
        <v>50151513</v>
      </c>
      <c r="B422" s="69" t="str">
        <f t="shared" ca="1" si="0"/>
        <v>Aceites vegetales o  de planta comestibles</v>
      </c>
      <c r="C422" s="82" t="s">
        <v>1449</v>
      </c>
      <c r="D422" s="82">
        <v>20000</v>
      </c>
      <c r="E422" s="71">
        <v>230</v>
      </c>
      <c r="F422" s="70">
        <f t="shared" ca="1" si="1"/>
        <v>4600000</v>
      </c>
      <c r="G422" s="45"/>
      <c r="H422" s="45"/>
      <c r="I422" s="45"/>
      <c r="J422" s="45"/>
    </row>
    <row r="423" spans="1:10" ht="13.5" customHeight="1" x14ac:dyDescent="0.2">
      <c r="A423" s="82">
        <v>50151513</v>
      </c>
      <c r="B423" s="69" t="str">
        <f t="shared" ca="1" si="0"/>
        <v>Aceites vegetales o  de planta comestibles</v>
      </c>
      <c r="C423" s="82" t="s">
        <v>1449</v>
      </c>
      <c r="D423" s="82">
        <v>30000</v>
      </c>
      <c r="E423" s="71">
        <v>64</v>
      </c>
      <c r="F423" s="70">
        <f t="shared" ca="1" si="1"/>
        <v>1920000</v>
      </c>
      <c r="G423" s="45"/>
      <c r="H423" s="45"/>
      <c r="I423" s="45"/>
      <c r="J423" s="45"/>
    </row>
    <row r="424" spans="1:10" ht="13.5" customHeight="1" x14ac:dyDescent="0.2">
      <c r="A424" s="82">
        <v>50221002</v>
      </c>
      <c r="B424" s="69" t="str">
        <f t="shared" ca="1" si="0"/>
        <v>Harina</v>
      </c>
      <c r="C424" s="82" t="s">
        <v>4736</v>
      </c>
      <c r="D424" s="82">
        <v>30000</v>
      </c>
      <c r="E424" s="71">
        <v>16.82</v>
      </c>
      <c r="F424" s="70">
        <f t="shared" ca="1" si="1"/>
        <v>504600</v>
      </c>
      <c r="G424" s="45"/>
      <c r="H424" s="45"/>
      <c r="I424" s="45"/>
      <c r="J424" s="45"/>
    </row>
    <row r="425" spans="1:10" ht="13.5" customHeight="1" x14ac:dyDescent="0.2">
      <c r="A425" s="82">
        <v>50221101</v>
      </c>
      <c r="B425" s="69" t="str">
        <f t="shared" ca="1" si="0"/>
        <v>Grano de cereal</v>
      </c>
      <c r="C425" s="82" t="s">
        <v>15637</v>
      </c>
      <c r="D425" s="82">
        <v>760000</v>
      </c>
      <c r="E425" s="71">
        <v>25</v>
      </c>
      <c r="F425" s="70">
        <f t="shared" ca="1" si="1"/>
        <v>19000000</v>
      </c>
      <c r="G425" s="45"/>
      <c r="H425" s="45"/>
      <c r="I425" s="45"/>
      <c r="J425" s="45"/>
    </row>
    <row r="426" spans="1:10" ht="13.5" customHeight="1" x14ac:dyDescent="0.2">
      <c r="A426" s="82">
        <v>50221001</v>
      </c>
      <c r="B426" s="69" t="str">
        <f t="shared" ca="1" si="0"/>
        <v>Granos</v>
      </c>
      <c r="C426" s="82" t="s">
        <v>4736</v>
      </c>
      <c r="D426" s="82">
        <v>47500</v>
      </c>
      <c r="E426" s="71">
        <v>55</v>
      </c>
      <c r="F426" s="70">
        <f t="shared" ca="1" si="1"/>
        <v>2612500</v>
      </c>
      <c r="G426" s="45"/>
      <c r="H426" s="45"/>
      <c r="I426" s="45"/>
      <c r="J426" s="45"/>
    </row>
    <row r="427" spans="1:10" ht="13.5" customHeight="1" x14ac:dyDescent="0.2">
      <c r="A427" s="82">
        <v>50181906</v>
      </c>
      <c r="B427" s="69" t="str">
        <f t="shared" ca="1" si="0"/>
        <v>Pan de repisa</v>
      </c>
      <c r="C427" s="82" t="s">
        <v>4736</v>
      </c>
      <c r="D427" s="82">
        <v>19000</v>
      </c>
      <c r="E427" s="71">
        <v>39</v>
      </c>
      <c r="F427" s="70">
        <f t="shared" ca="1" si="1"/>
        <v>741000</v>
      </c>
      <c r="G427" s="45"/>
      <c r="H427" s="45"/>
      <c r="I427" s="45"/>
      <c r="J427" s="45"/>
    </row>
    <row r="428" spans="1:10" ht="13.5" customHeight="1" x14ac:dyDescent="0.2">
      <c r="A428" s="82">
        <v>50221002</v>
      </c>
      <c r="B428" s="69" t="str">
        <f t="shared" ca="1" si="0"/>
        <v>Harina</v>
      </c>
      <c r="C428" s="82" t="s">
        <v>4736</v>
      </c>
      <c r="D428" s="82">
        <v>14300</v>
      </c>
      <c r="E428" s="71">
        <v>35</v>
      </c>
      <c r="F428" s="70">
        <f t="shared" ca="1" si="1"/>
        <v>500500</v>
      </c>
      <c r="G428" s="45"/>
      <c r="H428" s="45"/>
      <c r="I428" s="45"/>
      <c r="J428" s="45"/>
    </row>
    <row r="429" spans="1:10" ht="13.5" customHeight="1" x14ac:dyDescent="0.2">
      <c r="A429" s="82">
        <v>50112001</v>
      </c>
      <c r="B429" s="69" t="str">
        <f t="shared" ca="1" si="0"/>
        <v>Carnes procesadas y preparadas fresco</v>
      </c>
      <c r="C429" s="82" t="s">
        <v>1449</v>
      </c>
      <c r="D429" s="82">
        <v>300000</v>
      </c>
      <c r="E429" s="71">
        <v>68</v>
      </c>
      <c r="F429" s="70">
        <f t="shared" ca="1" si="1"/>
        <v>20400000</v>
      </c>
      <c r="G429" s="45"/>
      <c r="H429" s="45"/>
      <c r="I429" s="45"/>
      <c r="J429" s="45"/>
    </row>
    <row r="430" spans="1:10" ht="14.1" customHeight="1" x14ac:dyDescent="0.2">
      <c r="A430" s="45"/>
      <c r="B430" s="45"/>
      <c r="C430" s="45"/>
      <c r="D430" s="45"/>
      <c r="E430" s="73" t="s">
        <v>12551</v>
      </c>
      <c r="F430" s="74">
        <f ca="1">SUM(Table336[MONTO TOTAL ESTIMADO])</f>
        <v>85408854</v>
      </c>
      <c r="G430" s="45"/>
      <c r="H430" s="45" t="str">
        <f>C399</f>
        <v>Bienes</v>
      </c>
      <c r="I430" s="45" t="str">
        <f>E399</f>
        <v>No</v>
      </c>
      <c r="J430" s="45" t="str">
        <f>D399</f>
        <v>Licitacion Publica</v>
      </c>
    </row>
    <row r="431" spans="1:10" ht="14.1" customHeight="1" thickBot="1" x14ac:dyDescent="0.3"/>
    <row r="432" spans="1:10" ht="33.75" customHeight="1" thickBot="1" x14ac:dyDescent="0.25">
      <c r="A432" s="64" t="s">
        <v>16383</v>
      </c>
      <c r="B432" s="64" t="s">
        <v>161</v>
      </c>
      <c r="C432" s="64" t="s">
        <v>11725</v>
      </c>
      <c r="D432" s="64" t="s">
        <v>14378</v>
      </c>
      <c r="E432" s="64" t="s">
        <v>10963</v>
      </c>
      <c r="F432" s="64" t="s">
        <v>11096</v>
      </c>
      <c r="G432" s="45"/>
      <c r="H432" s="45"/>
      <c r="I432" s="45"/>
      <c r="J432" s="45"/>
    </row>
    <row r="433" spans="1:10" ht="14.1" customHeight="1" thickBot="1" x14ac:dyDescent="0.25">
      <c r="A433" s="66" t="s">
        <v>18874</v>
      </c>
      <c r="B433" s="66" t="s">
        <v>18876</v>
      </c>
      <c r="C433" s="66" t="s">
        <v>17799</v>
      </c>
      <c r="D433" s="66" t="s">
        <v>2518</v>
      </c>
      <c r="E433" s="66" t="s">
        <v>17855</v>
      </c>
      <c r="F433" s="66"/>
      <c r="G433" s="45"/>
      <c r="H433" s="45"/>
      <c r="I433" s="45"/>
      <c r="J433" s="45"/>
    </row>
    <row r="434" spans="1:10" ht="14.1" customHeight="1" thickBot="1" x14ac:dyDescent="0.25">
      <c r="A434" s="87" t="s">
        <v>14828</v>
      </c>
      <c r="B434" s="67" t="s">
        <v>8530</v>
      </c>
      <c r="C434" s="76">
        <v>44788</v>
      </c>
      <c r="D434" s="87" t="s">
        <v>9387</v>
      </c>
      <c r="E434" s="67" t="s">
        <v>13094</v>
      </c>
      <c r="F434" s="81" t="s">
        <v>3080</v>
      </c>
      <c r="G434" s="45"/>
      <c r="H434" s="45"/>
      <c r="I434" s="45"/>
      <c r="J434" s="45"/>
    </row>
    <row r="435" spans="1:10" ht="14.1" customHeight="1" thickBot="1" x14ac:dyDescent="0.25">
      <c r="A435" s="88"/>
      <c r="B435" s="67" t="s">
        <v>1786</v>
      </c>
      <c r="C435" s="77">
        <f>IF(C434="","",IF(AND(MONTH(C434)&gt;=1,MONTH(C434)&lt;=3),1,IF(AND(MONTH(C434)&gt;=4,MONTH(C434)&lt;=6),2,IF(AND(MONTH(C434)&gt;=7,MONTH(C434)&lt;=9),3,4))))</f>
        <v>3</v>
      </c>
      <c r="D435" s="88"/>
      <c r="E435" s="67" t="s">
        <v>2417</v>
      </c>
      <c r="F435" s="81" t="s">
        <v>11113</v>
      </c>
      <c r="G435" s="45"/>
      <c r="H435" s="45"/>
      <c r="I435" s="45"/>
      <c r="J435" s="45"/>
    </row>
    <row r="436" spans="1:10" ht="14.1" customHeight="1" thickBot="1" x14ac:dyDescent="0.25">
      <c r="A436" s="88"/>
      <c r="B436" s="67" t="s">
        <v>12943</v>
      </c>
      <c r="C436" s="76">
        <v>44880</v>
      </c>
      <c r="D436" s="88"/>
      <c r="E436" s="67" t="s">
        <v>3073</v>
      </c>
      <c r="F436" s="81" t="s">
        <v>11113</v>
      </c>
      <c r="G436" s="45"/>
      <c r="H436" s="45"/>
      <c r="I436" s="45"/>
      <c r="J436" s="45"/>
    </row>
    <row r="437" spans="1:10" ht="14.1" customHeight="1" thickBot="1" x14ac:dyDescent="0.25">
      <c r="A437" s="88"/>
      <c r="B437" s="67" t="s">
        <v>1786</v>
      </c>
      <c r="C437" s="77">
        <f>IF(C436="","",IF(AND(MONTH(C436)&gt;=1,MONTH(C436)&lt;=3),1,IF(AND(MONTH(C436)&gt;=4,MONTH(C436)&lt;=6),2,IF(AND(MONTH(C436)&gt;=7,MONTH(C436)&lt;=9),3,4))))</f>
        <v>4</v>
      </c>
      <c r="D437" s="88"/>
      <c r="E437" s="67" t="s">
        <v>13193</v>
      </c>
      <c r="F437" s="66" t="s">
        <v>11113</v>
      </c>
      <c r="G437" s="45"/>
      <c r="H437" s="45"/>
      <c r="I437" s="45"/>
      <c r="J437" s="45"/>
    </row>
    <row r="438" spans="1:10" ht="14.1" customHeight="1" thickBot="1" x14ac:dyDescent="0.25">
      <c r="A438" s="45"/>
      <c r="B438" s="45"/>
      <c r="C438" s="45"/>
      <c r="D438" s="45"/>
      <c r="E438" s="45"/>
      <c r="F438" s="45"/>
      <c r="G438" s="45"/>
      <c r="H438" s="45"/>
      <c r="I438" s="45"/>
      <c r="J438" s="45"/>
    </row>
    <row r="439" spans="1:10" ht="14.1" customHeight="1" thickBot="1" x14ac:dyDescent="0.25">
      <c r="A439" s="72" t="s">
        <v>15736</v>
      </c>
      <c r="B439" s="72" t="s">
        <v>16147</v>
      </c>
      <c r="C439" s="72" t="s">
        <v>15642</v>
      </c>
      <c r="D439" s="72" t="s">
        <v>15252</v>
      </c>
      <c r="E439" s="72" t="s">
        <v>6933</v>
      </c>
      <c r="F439" s="72" t="s">
        <v>15281</v>
      </c>
      <c r="G439" s="45"/>
      <c r="H439" s="45"/>
      <c r="I439" s="45"/>
      <c r="J439" s="45"/>
    </row>
    <row r="440" spans="1:10" ht="14.1" customHeight="1" x14ac:dyDescent="0.2">
      <c r="A440" s="82">
        <v>50101538</v>
      </c>
      <c r="B440" s="69" t="str">
        <f t="shared" ref="B440:B463" ca="1" si="2">IFERROR(INDEX(UNSPSCDes,MATCH(INDIRECT(ADDRESS(ROW(),COLUMN()-1,4)),UNSPSCCode,0)),"")</f>
        <v>Verduras frescas</v>
      </c>
      <c r="C440" s="82" t="s">
        <v>1449</v>
      </c>
      <c r="D440" s="82">
        <v>6075</v>
      </c>
      <c r="E440" s="71">
        <v>140</v>
      </c>
      <c r="F440" s="70">
        <f t="shared" ref="F440:F463" ca="1" si="3">INDIRECT(ADDRESS(ROW(),COLUMN()-2,4))*INDIRECT(ADDRESS(ROW(),COLUMN()-1,4))</f>
        <v>850500</v>
      </c>
      <c r="G440" s="45"/>
      <c r="H440" s="45"/>
      <c r="I440" s="45"/>
      <c r="J440" s="45"/>
    </row>
    <row r="441" spans="1:10" ht="13.5" customHeight="1" x14ac:dyDescent="0.2">
      <c r="A441" s="82">
        <v>50101538</v>
      </c>
      <c r="B441" s="69" t="str">
        <f t="shared" ca="1" si="2"/>
        <v>Verduras frescas</v>
      </c>
      <c r="C441" s="82" t="s">
        <v>1449</v>
      </c>
      <c r="D441" s="82">
        <v>20000</v>
      </c>
      <c r="E441" s="71">
        <v>35</v>
      </c>
      <c r="F441" s="70">
        <f t="shared" ca="1" si="3"/>
        <v>700000</v>
      </c>
      <c r="G441" s="45"/>
      <c r="H441" s="45"/>
      <c r="I441" s="45"/>
      <c r="J441" s="45"/>
    </row>
    <row r="442" spans="1:10" ht="13.5" customHeight="1" x14ac:dyDescent="0.2">
      <c r="A442" s="82">
        <v>50101538</v>
      </c>
      <c r="B442" s="69" t="str">
        <f t="shared" ca="1" si="2"/>
        <v>Verduras frescas</v>
      </c>
      <c r="C442" s="82" t="s">
        <v>1449</v>
      </c>
      <c r="D442" s="82">
        <v>150000</v>
      </c>
      <c r="E442" s="71">
        <v>19</v>
      </c>
      <c r="F442" s="70">
        <f t="shared" ca="1" si="3"/>
        <v>2850000</v>
      </c>
      <c r="G442" s="45"/>
      <c r="H442" s="45"/>
      <c r="I442" s="45"/>
      <c r="J442" s="45"/>
    </row>
    <row r="443" spans="1:10" ht="13.5" customHeight="1" x14ac:dyDescent="0.2">
      <c r="A443" s="82">
        <v>50101538</v>
      </c>
      <c r="B443" s="69" t="str">
        <f t="shared" ca="1" si="2"/>
        <v>Verduras frescas</v>
      </c>
      <c r="C443" s="82" t="s">
        <v>1449</v>
      </c>
      <c r="D443" s="82">
        <v>300000</v>
      </c>
      <c r="E443" s="71">
        <v>5.5</v>
      </c>
      <c r="F443" s="70">
        <f t="shared" ca="1" si="3"/>
        <v>1650000</v>
      </c>
      <c r="G443" s="45"/>
      <c r="H443" s="45"/>
      <c r="I443" s="45"/>
      <c r="J443" s="45"/>
    </row>
    <row r="444" spans="1:10" ht="13.5" customHeight="1" x14ac:dyDescent="0.2">
      <c r="A444" s="82">
        <v>50101538</v>
      </c>
      <c r="B444" s="69" t="str">
        <f t="shared" ca="1" si="2"/>
        <v>Verduras frescas</v>
      </c>
      <c r="C444" s="82" t="s">
        <v>1449</v>
      </c>
      <c r="D444" s="82">
        <v>420792</v>
      </c>
      <c r="E444" s="71">
        <v>12</v>
      </c>
      <c r="F444" s="70">
        <f t="shared" ca="1" si="3"/>
        <v>5049504</v>
      </c>
      <c r="G444" s="45"/>
      <c r="H444" s="45"/>
      <c r="I444" s="45"/>
      <c r="J444" s="45"/>
    </row>
    <row r="445" spans="1:10" ht="13.5" customHeight="1" x14ac:dyDescent="0.2">
      <c r="A445" s="82">
        <v>50101538</v>
      </c>
      <c r="B445" s="69" t="str">
        <f t="shared" ca="1" si="2"/>
        <v>Verduras frescas</v>
      </c>
      <c r="C445" s="82" t="s">
        <v>1449</v>
      </c>
      <c r="D445" s="82">
        <v>28500</v>
      </c>
      <c r="E445" s="71">
        <v>15</v>
      </c>
      <c r="F445" s="70">
        <f t="shared" ca="1" si="3"/>
        <v>427500</v>
      </c>
      <c r="G445" s="45"/>
      <c r="H445" s="45"/>
      <c r="I445" s="45"/>
      <c r="J445" s="45"/>
    </row>
    <row r="446" spans="1:10" ht="13.5" customHeight="1" x14ac:dyDescent="0.2">
      <c r="A446" s="82">
        <v>50101538</v>
      </c>
      <c r="B446" s="69" t="str">
        <f t="shared" ca="1" si="2"/>
        <v>Verduras frescas</v>
      </c>
      <c r="C446" s="82" t="s">
        <v>1449</v>
      </c>
      <c r="D446" s="82">
        <v>25000</v>
      </c>
      <c r="E446" s="71">
        <v>25</v>
      </c>
      <c r="F446" s="70">
        <f t="shared" ca="1" si="3"/>
        <v>625000</v>
      </c>
      <c r="G446" s="45"/>
      <c r="H446" s="45"/>
      <c r="I446" s="45"/>
      <c r="J446" s="45"/>
    </row>
    <row r="447" spans="1:10" ht="13.5" customHeight="1" x14ac:dyDescent="0.2">
      <c r="A447" s="82">
        <v>50101538</v>
      </c>
      <c r="B447" s="69" t="str">
        <f t="shared" ca="1" si="2"/>
        <v>Verduras frescas</v>
      </c>
      <c r="C447" s="82" t="s">
        <v>1449</v>
      </c>
      <c r="D447" s="82">
        <v>57000</v>
      </c>
      <c r="E447" s="71">
        <v>14</v>
      </c>
      <c r="F447" s="70">
        <f t="shared" ca="1" si="3"/>
        <v>798000</v>
      </c>
      <c r="G447" s="45"/>
      <c r="H447" s="45"/>
      <c r="I447" s="45"/>
      <c r="J447" s="45"/>
    </row>
    <row r="448" spans="1:10" ht="13.5" customHeight="1" x14ac:dyDescent="0.2">
      <c r="A448" s="82">
        <v>50101538</v>
      </c>
      <c r="B448" s="69" t="str">
        <f t="shared" ca="1" si="2"/>
        <v>Verduras frescas</v>
      </c>
      <c r="C448" s="82" t="s">
        <v>1449</v>
      </c>
      <c r="D448" s="82">
        <v>40000</v>
      </c>
      <c r="E448" s="71">
        <v>20</v>
      </c>
      <c r="F448" s="70">
        <f t="shared" ca="1" si="3"/>
        <v>800000</v>
      </c>
      <c r="G448" s="45"/>
      <c r="H448" s="45"/>
      <c r="I448" s="45"/>
      <c r="J448" s="45"/>
    </row>
    <row r="449" spans="1:10" ht="13.5" customHeight="1" x14ac:dyDescent="0.2">
      <c r="A449" s="82">
        <v>50112003</v>
      </c>
      <c r="B449" s="69" t="str">
        <f t="shared" ca="1" si="2"/>
        <v>Carnes procesadas y preparadas estable sin refrigerar</v>
      </c>
      <c r="C449" s="82" t="s">
        <v>1449</v>
      </c>
      <c r="D449" s="82">
        <v>16150</v>
      </c>
      <c r="E449" s="71">
        <v>65</v>
      </c>
      <c r="F449" s="70">
        <f t="shared" ca="1" si="3"/>
        <v>1049750</v>
      </c>
      <c r="G449" s="45"/>
      <c r="H449" s="45"/>
      <c r="I449" s="45"/>
      <c r="J449" s="45"/>
    </row>
    <row r="450" spans="1:10" ht="13.5" customHeight="1" x14ac:dyDescent="0.2">
      <c r="A450" s="82">
        <v>50112003</v>
      </c>
      <c r="B450" s="69" t="str">
        <f t="shared" ca="1" si="2"/>
        <v>Carnes procesadas y preparadas estable sin refrigerar</v>
      </c>
      <c r="C450" s="82" t="s">
        <v>1449</v>
      </c>
      <c r="D450" s="82">
        <v>11400</v>
      </c>
      <c r="E450" s="71">
        <v>100</v>
      </c>
      <c r="F450" s="70">
        <f t="shared" ca="1" si="3"/>
        <v>1140000</v>
      </c>
      <c r="G450" s="45"/>
      <c r="H450" s="45"/>
      <c r="I450" s="45"/>
      <c r="J450" s="45"/>
    </row>
    <row r="451" spans="1:10" ht="13.5" customHeight="1" x14ac:dyDescent="0.2">
      <c r="A451" s="82">
        <v>50112003</v>
      </c>
      <c r="B451" s="69" t="str">
        <f t="shared" ca="1" si="2"/>
        <v>Carnes procesadas y preparadas estable sin refrigerar</v>
      </c>
      <c r="C451" s="82" t="s">
        <v>1449</v>
      </c>
      <c r="D451" s="82">
        <v>19000</v>
      </c>
      <c r="E451" s="71">
        <v>85</v>
      </c>
      <c r="F451" s="70">
        <f t="shared" ca="1" si="3"/>
        <v>1615000</v>
      </c>
      <c r="G451" s="45"/>
      <c r="H451" s="45"/>
      <c r="I451" s="45"/>
      <c r="J451" s="45"/>
    </row>
    <row r="452" spans="1:10" ht="13.5" customHeight="1" x14ac:dyDescent="0.2">
      <c r="A452" s="82">
        <v>50131606</v>
      </c>
      <c r="B452" s="69" t="str">
        <f t="shared" ca="1" si="2"/>
        <v>Huevos frescos</v>
      </c>
      <c r="C452" s="82" t="s">
        <v>4736</v>
      </c>
      <c r="D452" s="82">
        <v>100000</v>
      </c>
      <c r="E452" s="71">
        <v>150</v>
      </c>
      <c r="F452" s="70">
        <f t="shared" ca="1" si="3"/>
        <v>15000000</v>
      </c>
      <c r="G452" s="45"/>
      <c r="H452" s="45"/>
      <c r="I452" s="45"/>
      <c r="J452" s="45"/>
    </row>
    <row r="453" spans="1:10" ht="13.5" customHeight="1" x14ac:dyDescent="0.2">
      <c r="A453" s="82">
        <v>50131701</v>
      </c>
      <c r="B453" s="69" t="str">
        <f t="shared" ca="1" si="2"/>
        <v>Productos de leche o mantequilla frescos</v>
      </c>
      <c r="C453" s="82" t="s">
        <v>1449</v>
      </c>
      <c r="D453" s="82">
        <v>7500</v>
      </c>
      <c r="E453" s="71">
        <v>40</v>
      </c>
      <c r="F453" s="70">
        <f t="shared" ca="1" si="3"/>
        <v>300000</v>
      </c>
      <c r="G453" s="45"/>
      <c r="H453" s="45"/>
      <c r="I453" s="45"/>
      <c r="J453" s="45"/>
    </row>
    <row r="454" spans="1:10" ht="13.5" customHeight="1" x14ac:dyDescent="0.2">
      <c r="A454" s="82">
        <v>50131701</v>
      </c>
      <c r="B454" s="69" t="str">
        <f t="shared" ca="1" si="2"/>
        <v>Productos de leche o mantequilla frescos</v>
      </c>
      <c r="C454" s="82" t="s">
        <v>1449</v>
      </c>
      <c r="D454" s="82">
        <v>3750</v>
      </c>
      <c r="E454" s="71">
        <v>40</v>
      </c>
      <c r="F454" s="70">
        <f t="shared" ca="1" si="3"/>
        <v>150000</v>
      </c>
      <c r="G454" s="45"/>
      <c r="H454" s="45"/>
      <c r="I454" s="45"/>
      <c r="J454" s="45"/>
    </row>
    <row r="455" spans="1:10" ht="13.5" customHeight="1" x14ac:dyDescent="0.2">
      <c r="A455" s="82">
        <v>50151513</v>
      </c>
      <c r="B455" s="69" t="str">
        <f t="shared" ca="1" si="2"/>
        <v>Aceites vegetales o  de planta comestibles</v>
      </c>
      <c r="C455" s="82" t="s">
        <v>1449</v>
      </c>
      <c r="D455" s="82">
        <v>5000</v>
      </c>
      <c r="E455" s="71">
        <v>425</v>
      </c>
      <c r="F455" s="70">
        <f t="shared" ca="1" si="3"/>
        <v>2125000</v>
      </c>
      <c r="G455" s="45"/>
      <c r="H455" s="45"/>
      <c r="I455" s="45"/>
      <c r="J455" s="45"/>
    </row>
    <row r="456" spans="1:10" ht="13.5" customHeight="1" x14ac:dyDescent="0.2">
      <c r="A456" s="82">
        <v>50151513</v>
      </c>
      <c r="B456" s="69" t="str">
        <f t="shared" ca="1" si="2"/>
        <v>Aceites vegetales o  de planta comestibles</v>
      </c>
      <c r="C456" s="82" t="s">
        <v>1449</v>
      </c>
      <c r="D456" s="82">
        <v>20000</v>
      </c>
      <c r="E456" s="71">
        <v>230</v>
      </c>
      <c r="F456" s="70">
        <f t="shared" ca="1" si="3"/>
        <v>4600000</v>
      </c>
      <c r="G456" s="45"/>
      <c r="H456" s="45"/>
      <c r="I456" s="45"/>
      <c r="J456" s="45"/>
    </row>
    <row r="457" spans="1:10" ht="13.5" customHeight="1" x14ac:dyDescent="0.2">
      <c r="A457" s="82">
        <v>50151513</v>
      </c>
      <c r="B457" s="69" t="str">
        <f t="shared" ca="1" si="2"/>
        <v>Aceites vegetales o  de planta comestibles</v>
      </c>
      <c r="C457" s="82" t="s">
        <v>1449</v>
      </c>
      <c r="D457" s="82">
        <v>30000</v>
      </c>
      <c r="E457" s="71">
        <v>64</v>
      </c>
      <c r="F457" s="70">
        <f t="shared" ca="1" si="3"/>
        <v>1920000</v>
      </c>
      <c r="G457" s="45"/>
      <c r="H457" s="45"/>
      <c r="I457" s="45"/>
      <c r="J457" s="45"/>
    </row>
    <row r="458" spans="1:10" ht="13.5" customHeight="1" x14ac:dyDescent="0.2">
      <c r="A458" s="82">
        <v>50221002</v>
      </c>
      <c r="B458" s="69" t="str">
        <f t="shared" ca="1" si="2"/>
        <v>Harina</v>
      </c>
      <c r="C458" s="82" t="s">
        <v>4736</v>
      </c>
      <c r="D458" s="82">
        <v>30000</v>
      </c>
      <c r="E458" s="71">
        <v>16.82</v>
      </c>
      <c r="F458" s="70">
        <f t="shared" ca="1" si="3"/>
        <v>504600</v>
      </c>
      <c r="G458" s="45"/>
      <c r="H458" s="45"/>
      <c r="I458" s="45"/>
      <c r="J458" s="45"/>
    </row>
    <row r="459" spans="1:10" ht="13.5" customHeight="1" x14ac:dyDescent="0.2">
      <c r="A459" s="82">
        <v>50221101</v>
      </c>
      <c r="B459" s="69" t="str">
        <f t="shared" ca="1" si="2"/>
        <v>Grano de cereal</v>
      </c>
      <c r="C459" s="82" t="s">
        <v>15637</v>
      </c>
      <c r="D459" s="82">
        <v>760000</v>
      </c>
      <c r="E459" s="71">
        <v>25</v>
      </c>
      <c r="F459" s="70">
        <f t="shared" ca="1" si="3"/>
        <v>19000000</v>
      </c>
      <c r="G459" s="45"/>
      <c r="H459" s="45"/>
      <c r="I459" s="45"/>
      <c r="J459" s="45"/>
    </row>
    <row r="460" spans="1:10" ht="13.5" customHeight="1" x14ac:dyDescent="0.2">
      <c r="A460" s="82">
        <v>50221001</v>
      </c>
      <c r="B460" s="69" t="str">
        <f t="shared" ca="1" si="2"/>
        <v>Granos</v>
      </c>
      <c r="C460" s="82" t="s">
        <v>4736</v>
      </c>
      <c r="D460" s="82">
        <v>47500</v>
      </c>
      <c r="E460" s="71">
        <v>55</v>
      </c>
      <c r="F460" s="70">
        <f t="shared" ca="1" si="3"/>
        <v>2612500</v>
      </c>
      <c r="G460" s="45"/>
      <c r="H460" s="45"/>
      <c r="I460" s="45"/>
      <c r="J460" s="45"/>
    </row>
    <row r="461" spans="1:10" ht="13.5" customHeight="1" x14ac:dyDescent="0.2">
      <c r="A461" s="82">
        <v>50181906</v>
      </c>
      <c r="B461" s="69" t="str">
        <f t="shared" ca="1" si="2"/>
        <v>Pan de repisa</v>
      </c>
      <c r="C461" s="82" t="s">
        <v>4736</v>
      </c>
      <c r="D461" s="82">
        <v>19000</v>
      </c>
      <c r="E461" s="71">
        <v>39</v>
      </c>
      <c r="F461" s="70">
        <f t="shared" ca="1" si="3"/>
        <v>741000</v>
      </c>
      <c r="G461" s="45"/>
      <c r="H461" s="45"/>
      <c r="I461" s="45"/>
      <c r="J461" s="45"/>
    </row>
    <row r="462" spans="1:10" ht="13.5" customHeight="1" x14ac:dyDescent="0.2">
      <c r="A462" s="82">
        <v>50221002</v>
      </c>
      <c r="B462" s="69" t="str">
        <f t="shared" ca="1" si="2"/>
        <v>Harina</v>
      </c>
      <c r="C462" s="82" t="s">
        <v>4736</v>
      </c>
      <c r="D462" s="82">
        <v>14300</v>
      </c>
      <c r="E462" s="71">
        <v>35</v>
      </c>
      <c r="F462" s="70">
        <f t="shared" ca="1" si="3"/>
        <v>500500</v>
      </c>
      <c r="G462" s="45"/>
      <c r="H462" s="45"/>
      <c r="I462" s="45"/>
      <c r="J462" s="45"/>
    </row>
    <row r="463" spans="1:10" ht="13.5" customHeight="1" x14ac:dyDescent="0.2">
      <c r="A463" s="82">
        <v>50112001</v>
      </c>
      <c r="B463" s="69" t="str">
        <f t="shared" ca="1" si="2"/>
        <v>Carnes procesadas y preparadas fresco</v>
      </c>
      <c r="C463" s="82" t="s">
        <v>1449</v>
      </c>
      <c r="D463" s="82">
        <v>300000</v>
      </c>
      <c r="E463" s="71">
        <v>68</v>
      </c>
      <c r="F463" s="70">
        <f t="shared" ca="1" si="3"/>
        <v>20400000</v>
      </c>
      <c r="G463" s="45"/>
      <c r="H463" s="45"/>
      <c r="I463" s="45"/>
      <c r="J463" s="45"/>
    </row>
    <row r="464" spans="1:10" ht="14.1" customHeight="1" x14ac:dyDescent="0.2">
      <c r="A464" s="45"/>
      <c r="B464" s="45"/>
      <c r="C464" s="45"/>
      <c r="D464" s="45"/>
      <c r="E464" s="73" t="s">
        <v>12551</v>
      </c>
      <c r="F464" s="74">
        <f ca="1">SUM(Table337[MONTO TOTAL ESTIMADO])</f>
        <v>85408854</v>
      </c>
      <c r="G464" s="45"/>
      <c r="H464" s="45" t="str">
        <f>C433</f>
        <v>Bienes</v>
      </c>
      <c r="I464" s="45" t="str">
        <f>E433</f>
        <v>No</v>
      </c>
      <c r="J464" s="45" t="str">
        <f>D433</f>
        <v>Licitacion Publica</v>
      </c>
    </row>
    <row r="465" spans="1:10" ht="14.1" customHeight="1" thickBot="1" x14ac:dyDescent="0.3"/>
    <row r="466" spans="1:10" ht="33.75" customHeight="1" thickBot="1" x14ac:dyDescent="0.25">
      <c r="A466" s="64" t="s">
        <v>16383</v>
      </c>
      <c r="B466" s="64" t="s">
        <v>161</v>
      </c>
      <c r="C466" s="64" t="s">
        <v>11725</v>
      </c>
      <c r="D466" s="64" t="s">
        <v>14378</v>
      </c>
      <c r="E466" s="64" t="s">
        <v>10963</v>
      </c>
      <c r="F466" s="64" t="s">
        <v>11096</v>
      </c>
      <c r="G466" s="45"/>
      <c r="H466" s="45"/>
      <c r="I466" s="45"/>
      <c r="J466" s="45"/>
    </row>
    <row r="467" spans="1:10" ht="14.1" customHeight="1" thickBot="1" x14ac:dyDescent="0.25">
      <c r="A467" s="66" t="s">
        <v>18877</v>
      </c>
      <c r="B467" s="66" t="s">
        <v>18878</v>
      </c>
      <c r="C467" s="66" t="s">
        <v>17799</v>
      </c>
      <c r="D467" s="66" t="s">
        <v>17484</v>
      </c>
      <c r="E467" s="66" t="s">
        <v>8856</v>
      </c>
      <c r="F467" s="66"/>
      <c r="G467" s="45"/>
      <c r="H467" s="45"/>
      <c r="I467" s="45"/>
      <c r="J467" s="45"/>
    </row>
    <row r="468" spans="1:10" ht="14.1" customHeight="1" thickBot="1" x14ac:dyDescent="0.25">
      <c r="A468" s="87" t="s">
        <v>14828</v>
      </c>
      <c r="B468" s="67" t="s">
        <v>8530</v>
      </c>
      <c r="C468" s="76">
        <v>44581</v>
      </c>
      <c r="D468" s="87" t="s">
        <v>9387</v>
      </c>
      <c r="E468" s="67" t="s">
        <v>13094</v>
      </c>
      <c r="F468" s="81" t="s">
        <v>3080</v>
      </c>
      <c r="G468" s="45"/>
      <c r="H468" s="45"/>
      <c r="I468" s="45"/>
      <c r="J468" s="45"/>
    </row>
    <row r="469" spans="1:10" ht="14.1" customHeight="1" thickBot="1" x14ac:dyDescent="0.25">
      <c r="A469" s="88"/>
      <c r="B469" s="67" t="s">
        <v>1786</v>
      </c>
      <c r="C469" s="77">
        <f>IF(C468="","",IF(AND(MONTH(C468)&gt;=1,MONTH(C468)&lt;=3),1,IF(AND(MONTH(C468)&gt;=4,MONTH(C468)&lt;=6),2,IF(AND(MONTH(C468)&gt;=7,MONTH(C468)&lt;=9),3,4))))</f>
        <v>1</v>
      </c>
      <c r="D469" s="88"/>
      <c r="E469" s="67" t="s">
        <v>2417</v>
      </c>
      <c r="F469" s="81" t="s">
        <v>11113</v>
      </c>
      <c r="G469" s="45"/>
      <c r="H469" s="45"/>
      <c r="I469" s="45"/>
      <c r="J469" s="45"/>
    </row>
    <row r="470" spans="1:10" ht="14.1" customHeight="1" thickBot="1" x14ac:dyDescent="0.25">
      <c r="A470" s="88"/>
      <c r="B470" s="67" t="s">
        <v>12943</v>
      </c>
      <c r="C470" s="76">
        <v>44592</v>
      </c>
      <c r="D470" s="88"/>
      <c r="E470" s="67" t="s">
        <v>3073</v>
      </c>
      <c r="F470" s="81" t="s">
        <v>11113</v>
      </c>
      <c r="G470" s="45"/>
      <c r="H470" s="45"/>
      <c r="I470" s="45"/>
      <c r="J470" s="45"/>
    </row>
    <row r="471" spans="1:10" ht="14.1" customHeight="1" thickBot="1" x14ac:dyDescent="0.25">
      <c r="A471" s="88"/>
      <c r="B471" s="67" t="s">
        <v>1786</v>
      </c>
      <c r="C471" s="77">
        <f>IF(C470="","",IF(AND(MONTH(C470)&gt;=1,MONTH(C470)&lt;=3),1,IF(AND(MONTH(C470)&gt;=4,MONTH(C470)&lt;=6),2,IF(AND(MONTH(C470)&gt;=7,MONTH(C470)&lt;=9),3,4))))</f>
        <v>1</v>
      </c>
      <c r="D471" s="88"/>
      <c r="E471" s="67" t="s">
        <v>13193</v>
      </c>
      <c r="F471" s="66" t="s">
        <v>11113</v>
      </c>
      <c r="G471" s="45"/>
      <c r="H471" s="45"/>
      <c r="I471" s="45"/>
      <c r="J471" s="45"/>
    </row>
    <row r="472" spans="1:10" ht="14.1" customHeight="1" thickBot="1" x14ac:dyDescent="0.25">
      <c r="A472" s="45"/>
      <c r="B472" s="45"/>
      <c r="C472" s="45"/>
      <c r="D472" s="45"/>
      <c r="E472" s="45"/>
      <c r="F472" s="45"/>
      <c r="G472" s="45"/>
      <c r="H472" s="45"/>
      <c r="I472" s="45"/>
      <c r="J472" s="45"/>
    </row>
    <row r="473" spans="1:10" ht="14.1" customHeight="1" thickBot="1" x14ac:dyDescent="0.25">
      <c r="A473" s="72" t="s">
        <v>15736</v>
      </c>
      <c r="B473" s="72" t="s">
        <v>16147</v>
      </c>
      <c r="C473" s="72" t="s">
        <v>15642</v>
      </c>
      <c r="D473" s="72" t="s">
        <v>15252</v>
      </c>
      <c r="E473" s="72" t="s">
        <v>6933</v>
      </c>
      <c r="F473" s="72" t="s">
        <v>15281</v>
      </c>
      <c r="G473" s="45"/>
      <c r="H473" s="45"/>
      <c r="I473" s="45"/>
      <c r="J473" s="45"/>
    </row>
    <row r="474" spans="1:10" ht="14.1" customHeight="1" x14ac:dyDescent="0.2">
      <c r="A474" s="82">
        <v>44122027</v>
      </c>
      <c r="B474" s="69" t="str">
        <f t="shared" ref="B474:B505" ca="1" si="4">IFERROR(INDEX(UNSPSCDes,MATCH(INDIRECT(ADDRESS(ROW(),COLUMN()-1,4)),UNSPSCCode,0)),"")</f>
        <v>Folders de archivo expandibles</v>
      </c>
      <c r="C474" s="82" t="s">
        <v>1449</v>
      </c>
      <c r="D474" s="82">
        <v>6</v>
      </c>
      <c r="E474" s="71">
        <v>500</v>
      </c>
      <c r="F474" s="70">
        <f t="shared" ref="F474:F505" ca="1" si="5">INDIRECT(ADDRESS(ROW(),COLUMN()-2,4))*INDIRECT(ADDRESS(ROW(),COLUMN()-1,4))</f>
        <v>3000</v>
      </c>
      <c r="G474" s="45"/>
      <c r="H474" s="45"/>
      <c r="I474" s="45"/>
      <c r="J474" s="45"/>
    </row>
    <row r="475" spans="1:10" ht="13.5" customHeight="1" x14ac:dyDescent="0.2">
      <c r="A475" s="82">
        <v>44111502</v>
      </c>
      <c r="B475" s="69" t="str">
        <f t="shared" ca="1" si="4"/>
        <v>Organizadores de cajones de escritorio</v>
      </c>
      <c r="C475" s="82" t="s">
        <v>1449</v>
      </c>
      <c r="D475" s="82">
        <v>12</v>
      </c>
      <c r="E475" s="71">
        <v>1350</v>
      </c>
      <c r="F475" s="70">
        <f t="shared" ca="1" si="5"/>
        <v>16200</v>
      </c>
      <c r="G475" s="45"/>
      <c r="H475" s="45"/>
      <c r="I475" s="45"/>
      <c r="J475" s="45"/>
    </row>
    <row r="476" spans="1:10" ht="13.5" customHeight="1" x14ac:dyDescent="0.2">
      <c r="A476" s="82">
        <v>44122101</v>
      </c>
      <c r="B476" s="69" t="str">
        <f t="shared" ca="1" si="4"/>
        <v>Cauchos</v>
      </c>
      <c r="C476" s="82" t="s">
        <v>1449</v>
      </c>
      <c r="D476" s="82">
        <v>60</v>
      </c>
      <c r="E476" s="71">
        <v>55</v>
      </c>
      <c r="F476" s="70">
        <f t="shared" ca="1" si="5"/>
        <v>3300</v>
      </c>
      <c r="G476" s="45"/>
      <c r="H476" s="45"/>
      <c r="I476" s="45"/>
      <c r="J476" s="45"/>
    </row>
    <row r="477" spans="1:10" ht="13.5" customHeight="1" x14ac:dyDescent="0.2">
      <c r="A477" s="82">
        <v>44111503</v>
      </c>
      <c r="B477" s="69" t="str">
        <f t="shared" ca="1" si="4"/>
        <v>Organizadores o bandejas para el escritorio</v>
      </c>
      <c r="C477" s="82" t="s">
        <v>1449</v>
      </c>
      <c r="D477" s="82">
        <v>18</v>
      </c>
      <c r="E477" s="71">
        <v>370</v>
      </c>
      <c r="F477" s="70">
        <f t="shared" ca="1" si="5"/>
        <v>6660</v>
      </c>
      <c r="G477" s="45"/>
      <c r="H477" s="45"/>
      <c r="I477" s="45"/>
      <c r="J477" s="45"/>
    </row>
    <row r="478" spans="1:10" ht="13.5" customHeight="1" x14ac:dyDescent="0.2">
      <c r="A478" s="82">
        <v>44121701</v>
      </c>
      <c r="B478" s="69" t="str">
        <f t="shared" ca="1" si="4"/>
        <v>Bolígrafos</v>
      </c>
      <c r="C478" s="82" t="s">
        <v>16989</v>
      </c>
      <c r="D478" s="82">
        <v>62</v>
      </c>
      <c r="E478" s="71">
        <v>80</v>
      </c>
      <c r="F478" s="70">
        <f t="shared" ca="1" si="5"/>
        <v>4960</v>
      </c>
      <c r="G478" s="45"/>
      <c r="H478" s="45"/>
      <c r="I478" s="45"/>
      <c r="J478" s="45"/>
    </row>
    <row r="479" spans="1:10" ht="13.5" customHeight="1" x14ac:dyDescent="0.2">
      <c r="A479" s="82">
        <v>44121701</v>
      </c>
      <c r="B479" s="69" t="str">
        <f t="shared" ca="1" si="4"/>
        <v>Bolígrafos</v>
      </c>
      <c r="C479" s="82" t="s">
        <v>16989</v>
      </c>
      <c r="D479" s="82">
        <v>18</v>
      </c>
      <c r="E479" s="71">
        <v>80</v>
      </c>
      <c r="F479" s="70">
        <f t="shared" ca="1" si="5"/>
        <v>1440</v>
      </c>
      <c r="G479" s="45"/>
      <c r="H479" s="45"/>
      <c r="I479" s="45"/>
      <c r="J479" s="45"/>
    </row>
    <row r="480" spans="1:10" ht="13.5" customHeight="1" x14ac:dyDescent="0.2">
      <c r="A480" s="82">
        <v>44121701</v>
      </c>
      <c r="B480" s="69" t="str">
        <f t="shared" ca="1" si="4"/>
        <v>Bolígrafos</v>
      </c>
      <c r="C480" s="82" t="s">
        <v>16989</v>
      </c>
      <c r="D480" s="82">
        <v>18</v>
      </c>
      <c r="E480" s="71">
        <v>80</v>
      </c>
      <c r="F480" s="70">
        <f t="shared" ca="1" si="5"/>
        <v>1440</v>
      </c>
      <c r="G480" s="45"/>
      <c r="H480" s="45"/>
      <c r="I480" s="45"/>
      <c r="J480" s="45"/>
    </row>
    <row r="481" spans="1:10" ht="13.5" customHeight="1" x14ac:dyDescent="0.2">
      <c r="A481" s="82">
        <v>44111909</v>
      </c>
      <c r="B481" s="69" t="str">
        <f t="shared" ca="1" si="4"/>
        <v>Kits o accesorios para limpieza de tableros</v>
      </c>
      <c r="C481" s="82" t="s">
        <v>1449</v>
      </c>
      <c r="D481" s="82">
        <v>6</v>
      </c>
      <c r="E481" s="71">
        <v>35</v>
      </c>
      <c r="F481" s="70">
        <f t="shared" ca="1" si="5"/>
        <v>210</v>
      </c>
      <c r="G481" s="45"/>
      <c r="H481" s="45"/>
      <c r="I481" s="45"/>
      <c r="J481" s="45"/>
    </row>
    <row r="482" spans="1:10" ht="13.5" customHeight="1" x14ac:dyDescent="0.2">
      <c r="A482" s="82">
        <v>60121535</v>
      </c>
      <c r="B482" s="69" t="str">
        <f t="shared" ca="1" si="4"/>
        <v>Borradores de goma</v>
      </c>
      <c r="C482" s="82" t="s">
        <v>1449</v>
      </c>
      <c r="D482" s="82">
        <v>20</v>
      </c>
      <c r="E482" s="71">
        <v>20</v>
      </c>
      <c r="F482" s="70">
        <f t="shared" ca="1" si="5"/>
        <v>400</v>
      </c>
      <c r="G482" s="45"/>
      <c r="H482" s="45"/>
      <c r="I482" s="45"/>
      <c r="J482" s="45"/>
    </row>
    <row r="483" spans="1:10" ht="13.5" customHeight="1" x14ac:dyDescent="0.2">
      <c r="A483" s="82">
        <v>12181501</v>
      </c>
      <c r="B483" s="69" t="str">
        <f t="shared" ca="1" si="4"/>
        <v>Ceras sintéticas</v>
      </c>
      <c r="C483" s="82" t="s">
        <v>1449</v>
      </c>
      <c r="D483" s="82">
        <v>72</v>
      </c>
      <c r="E483" s="71">
        <v>55</v>
      </c>
      <c r="F483" s="70">
        <f t="shared" ca="1" si="5"/>
        <v>3960</v>
      </c>
      <c r="G483" s="45"/>
      <c r="H483" s="45"/>
      <c r="I483" s="45"/>
      <c r="J483" s="45"/>
    </row>
    <row r="484" spans="1:10" ht="13.5" customHeight="1" x14ac:dyDescent="0.2">
      <c r="A484" s="82">
        <v>44122106</v>
      </c>
      <c r="B484" s="69" t="str">
        <f t="shared" ca="1" si="4"/>
        <v>Alfileres o taches</v>
      </c>
      <c r="C484" s="82" t="s">
        <v>1449</v>
      </c>
      <c r="D484" s="82">
        <v>24</v>
      </c>
      <c r="E484" s="71">
        <v>25</v>
      </c>
      <c r="F484" s="70">
        <f t="shared" ca="1" si="5"/>
        <v>600</v>
      </c>
      <c r="G484" s="45"/>
      <c r="H484" s="45"/>
      <c r="I484" s="45"/>
      <c r="J484" s="45"/>
    </row>
    <row r="485" spans="1:10" ht="13.5" customHeight="1" x14ac:dyDescent="0.2">
      <c r="A485" s="82">
        <v>44102606</v>
      </c>
      <c r="B485" s="69" t="str">
        <f t="shared" ca="1" si="4"/>
        <v>Cinta de máquinas de escribir</v>
      </c>
      <c r="C485" s="82" t="s">
        <v>1449</v>
      </c>
      <c r="D485" s="82">
        <v>18</v>
      </c>
      <c r="E485" s="71">
        <v>40</v>
      </c>
      <c r="F485" s="70">
        <f t="shared" ca="1" si="5"/>
        <v>720</v>
      </c>
      <c r="G485" s="45"/>
      <c r="H485" s="45"/>
      <c r="I485" s="45"/>
      <c r="J485" s="45"/>
    </row>
    <row r="486" spans="1:10" ht="13.5" customHeight="1" x14ac:dyDescent="0.2">
      <c r="A486" s="82">
        <v>31201512</v>
      </c>
      <c r="B486" s="69" t="str">
        <f t="shared" ca="1" si="4"/>
        <v>Cinta transparente</v>
      </c>
      <c r="C486" s="82" t="s">
        <v>1449</v>
      </c>
      <c r="D486" s="82">
        <v>48</v>
      </c>
      <c r="E486" s="71">
        <v>70</v>
      </c>
      <c r="F486" s="70">
        <f t="shared" ca="1" si="5"/>
        <v>3360</v>
      </c>
      <c r="G486" s="45"/>
      <c r="H486" s="45"/>
      <c r="I486" s="45"/>
      <c r="J486" s="45"/>
    </row>
    <row r="487" spans="1:10" ht="13.5" customHeight="1" x14ac:dyDescent="0.2">
      <c r="A487" s="82">
        <v>31201512</v>
      </c>
      <c r="B487" s="69" t="str">
        <f t="shared" ca="1" si="4"/>
        <v>Cinta transparente</v>
      </c>
      <c r="C487" s="82" t="s">
        <v>1449</v>
      </c>
      <c r="D487" s="82">
        <v>84</v>
      </c>
      <c r="E487" s="71">
        <v>45</v>
      </c>
      <c r="F487" s="70">
        <f t="shared" ca="1" si="5"/>
        <v>3780</v>
      </c>
      <c r="G487" s="45"/>
      <c r="H487" s="45"/>
      <c r="I487" s="45"/>
      <c r="J487" s="45"/>
    </row>
    <row r="488" spans="1:10" ht="13.5" customHeight="1" x14ac:dyDescent="0.2">
      <c r="A488" s="82">
        <v>44111611</v>
      </c>
      <c r="B488" s="69" t="str">
        <f t="shared" ca="1" si="4"/>
        <v>Clips para billetes</v>
      </c>
      <c r="C488" s="82" t="s">
        <v>16989</v>
      </c>
      <c r="D488" s="82">
        <v>18</v>
      </c>
      <c r="E488" s="71">
        <v>50</v>
      </c>
      <c r="F488" s="70">
        <f t="shared" ca="1" si="5"/>
        <v>900</v>
      </c>
      <c r="G488" s="45"/>
      <c r="H488" s="45"/>
      <c r="I488" s="45"/>
      <c r="J488" s="45"/>
    </row>
    <row r="489" spans="1:10" ht="13.5" customHeight="1" x14ac:dyDescent="0.2">
      <c r="A489" s="82">
        <v>44111611</v>
      </c>
      <c r="B489" s="69" t="str">
        <f t="shared" ca="1" si="4"/>
        <v>Clips para billetes</v>
      </c>
      <c r="C489" s="82" t="s">
        <v>16989</v>
      </c>
      <c r="D489" s="82">
        <v>18</v>
      </c>
      <c r="E489" s="71">
        <v>50</v>
      </c>
      <c r="F489" s="70">
        <f t="shared" ca="1" si="5"/>
        <v>900</v>
      </c>
      <c r="G489" s="45"/>
      <c r="H489" s="45"/>
      <c r="I489" s="45"/>
      <c r="J489" s="45"/>
    </row>
    <row r="490" spans="1:10" ht="13.5" customHeight="1" x14ac:dyDescent="0.2">
      <c r="A490" s="82">
        <v>44111611</v>
      </c>
      <c r="B490" s="69" t="str">
        <f t="shared" ca="1" si="4"/>
        <v>Clips para billetes</v>
      </c>
      <c r="C490" s="82" t="s">
        <v>16989</v>
      </c>
      <c r="D490" s="82">
        <v>18</v>
      </c>
      <c r="E490" s="71">
        <v>50</v>
      </c>
      <c r="F490" s="70">
        <f t="shared" ca="1" si="5"/>
        <v>900</v>
      </c>
      <c r="G490" s="45"/>
      <c r="H490" s="45"/>
      <c r="I490" s="45"/>
      <c r="J490" s="45"/>
    </row>
    <row r="491" spans="1:10" ht="13.5" customHeight="1" x14ac:dyDescent="0.2">
      <c r="A491" s="82">
        <v>44122104</v>
      </c>
      <c r="B491" s="69" t="str">
        <f t="shared" ca="1" si="4"/>
        <v>Clips para papel</v>
      </c>
      <c r="C491" s="82" t="s">
        <v>16989</v>
      </c>
      <c r="D491" s="82">
        <v>144</v>
      </c>
      <c r="E491" s="71">
        <v>12</v>
      </c>
      <c r="F491" s="70">
        <f t="shared" ca="1" si="5"/>
        <v>1728</v>
      </c>
      <c r="G491" s="45"/>
      <c r="H491" s="45"/>
      <c r="I491" s="45"/>
      <c r="J491" s="45"/>
    </row>
    <row r="492" spans="1:10" ht="13.5" customHeight="1" x14ac:dyDescent="0.2">
      <c r="A492" s="82">
        <v>44122104</v>
      </c>
      <c r="B492" s="69" t="str">
        <f t="shared" ca="1" si="4"/>
        <v>Clips para papel</v>
      </c>
      <c r="C492" s="82" t="s">
        <v>16989</v>
      </c>
      <c r="D492" s="82">
        <v>80</v>
      </c>
      <c r="E492" s="71">
        <v>54</v>
      </c>
      <c r="F492" s="70">
        <f t="shared" ca="1" si="5"/>
        <v>4320</v>
      </c>
      <c r="G492" s="45"/>
      <c r="H492" s="45"/>
      <c r="I492" s="45"/>
      <c r="J492" s="45"/>
    </row>
    <row r="493" spans="1:10" ht="13.5" customHeight="1" x14ac:dyDescent="0.2">
      <c r="A493" s="82">
        <v>44121801</v>
      </c>
      <c r="B493" s="69" t="str">
        <f t="shared" ca="1" si="4"/>
        <v>Película o cinta de corrección</v>
      </c>
      <c r="C493" s="82" t="s">
        <v>1449</v>
      </c>
      <c r="D493" s="82">
        <v>43</v>
      </c>
      <c r="E493" s="71">
        <v>120</v>
      </c>
      <c r="F493" s="70">
        <f t="shared" ca="1" si="5"/>
        <v>5160</v>
      </c>
      <c r="G493" s="45"/>
      <c r="H493" s="45"/>
      <c r="I493" s="45"/>
      <c r="J493" s="45"/>
    </row>
    <row r="494" spans="1:10" ht="13.5" customHeight="1" x14ac:dyDescent="0.2">
      <c r="A494" s="82">
        <v>44121635</v>
      </c>
      <c r="B494" s="69" t="str">
        <f t="shared" ca="1" si="4"/>
        <v>Husos para cinta adhesiva</v>
      </c>
      <c r="C494" s="82" t="s">
        <v>1449</v>
      </c>
      <c r="D494" s="82">
        <v>36</v>
      </c>
      <c r="E494" s="71">
        <v>120</v>
      </c>
      <c r="F494" s="70">
        <f t="shared" ca="1" si="5"/>
        <v>4320</v>
      </c>
      <c r="G494" s="45"/>
      <c r="H494" s="45"/>
      <c r="I494" s="45"/>
      <c r="J494" s="45"/>
    </row>
    <row r="495" spans="1:10" ht="13.5" customHeight="1" x14ac:dyDescent="0.2">
      <c r="A495" s="82">
        <v>44103503</v>
      </c>
      <c r="B495" s="69" t="str">
        <f t="shared" ca="1" si="4"/>
        <v>Lomos o cierres de encuadernación</v>
      </c>
      <c r="C495" s="82" t="s">
        <v>1449</v>
      </c>
      <c r="D495" s="82">
        <v>75</v>
      </c>
      <c r="E495" s="71">
        <v>10</v>
      </c>
      <c r="F495" s="70">
        <f t="shared" ca="1" si="5"/>
        <v>750</v>
      </c>
      <c r="G495" s="45"/>
      <c r="H495" s="45"/>
      <c r="I495" s="45"/>
      <c r="J495" s="45"/>
    </row>
    <row r="496" spans="1:10" ht="13.5" customHeight="1" x14ac:dyDescent="0.2">
      <c r="A496" s="82">
        <v>44122011</v>
      </c>
      <c r="B496" s="69" t="str">
        <f t="shared" ca="1" si="4"/>
        <v>Folders</v>
      </c>
      <c r="C496" s="82" t="s">
        <v>16989</v>
      </c>
      <c r="D496" s="82">
        <v>96</v>
      </c>
      <c r="E496" s="71">
        <v>250</v>
      </c>
      <c r="F496" s="70">
        <f t="shared" ca="1" si="5"/>
        <v>24000</v>
      </c>
      <c r="G496" s="45"/>
      <c r="H496" s="45"/>
      <c r="I496" s="45"/>
      <c r="J496" s="45"/>
    </row>
    <row r="497" spans="1:10" ht="13.5" customHeight="1" x14ac:dyDescent="0.2">
      <c r="A497" s="82">
        <v>44122118</v>
      </c>
      <c r="B497" s="69" t="str">
        <f t="shared" ca="1" si="4"/>
        <v>Sujetadores de pinza</v>
      </c>
      <c r="C497" s="82" t="s">
        <v>1449</v>
      </c>
      <c r="D497" s="82">
        <v>55</v>
      </c>
      <c r="E497" s="71">
        <v>150</v>
      </c>
      <c r="F497" s="70">
        <f t="shared" ca="1" si="5"/>
        <v>8250</v>
      </c>
      <c r="G497" s="45"/>
      <c r="H497" s="45"/>
      <c r="I497" s="45"/>
      <c r="J497" s="45"/>
    </row>
    <row r="498" spans="1:10" ht="13.5" customHeight="1" x14ac:dyDescent="0.2">
      <c r="A498" s="82">
        <v>44121615</v>
      </c>
      <c r="B498" s="69" t="str">
        <f t="shared" ca="1" si="4"/>
        <v>Grapadoras</v>
      </c>
      <c r="C498" s="82" t="s">
        <v>1449</v>
      </c>
      <c r="D498" s="82">
        <v>96</v>
      </c>
      <c r="E498" s="71">
        <v>500</v>
      </c>
      <c r="F498" s="70">
        <f t="shared" ca="1" si="5"/>
        <v>48000</v>
      </c>
      <c r="G498" s="45"/>
      <c r="H498" s="45"/>
      <c r="I498" s="45"/>
      <c r="J498" s="45"/>
    </row>
    <row r="499" spans="1:10" ht="13.5" customHeight="1" x14ac:dyDescent="0.2">
      <c r="A499" s="82">
        <v>44121615</v>
      </c>
      <c r="B499" s="69" t="str">
        <f t="shared" ca="1" si="4"/>
        <v>Grapadoras</v>
      </c>
      <c r="C499" s="82" t="s">
        <v>1449</v>
      </c>
      <c r="D499" s="82">
        <v>6</v>
      </c>
      <c r="E499" s="71">
        <v>800</v>
      </c>
      <c r="F499" s="70">
        <f t="shared" ca="1" si="5"/>
        <v>4800</v>
      </c>
      <c r="G499" s="45"/>
      <c r="H499" s="45"/>
      <c r="I499" s="45"/>
      <c r="J499" s="45"/>
    </row>
    <row r="500" spans="1:10" ht="13.5" customHeight="1" x14ac:dyDescent="0.2">
      <c r="A500" s="82">
        <v>44121615</v>
      </c>
      <c r="B500" s="69" t="str">
        <f t="shared" ca="1" si="4"/>
        <v>Grapadoras</v>
      </c>
      <c r="C500" s="82" t="s">
        <v>1449</v>
      </c>
      <c r="D500" s="82">
        <v>12</v>
      </c>
      <c r="E500" s="71">
        <v>225</v>
      </c>
      <c r="F500" s="70">
        <f t="shared" ca="1" si="5"/>
        <v>2700</v>
      </c>
      <c r="G500" s="45"/>
      <c r="H500" s="45"/>
      <c r="I500" s="45"/>
      <c r="J500" s="45"/>
    </row>
    <row r="501" spans="1:10" ht="13.5" customHeight="1" x14ac:dyDescent="0.2">
      <c r="A501" s="82">
        <v>44122113</v>
      </c>
      <c r="B501" s="69" t="str">
        <f t="shared" ca="1" si="4"/>
        <v>Sujetadores de etiquetas</v>
      </c>
      <c r="C501" s="82" t="s">
        <v>16989</v>
      </c>
      <c r="D501" s="82">
        <v>50</v>
      </c>
      <c r="E501" s="71">
        <v>53</v>
      </c>
      <c r="F501" s="70">
        <f t="shared" ca="1" si="5"/>
        <v>2650</v>
      </c>
      <c r="G501" s="45"/>
      <c r="H501" s="45"/>
      <c r="I501" s="45"/>
      <c r="J501" s="45"/>
    </row>
    <row r="502" spans="1:10" ht="13.5" customHeight="1" x14ac:dyDescent="0.2">
      <c r="A502" s="82">
        <v>44121706</v>
      </c>
      <c r="B502" s="69" t="str">
        <f t="shared" ca="1" si="4"/>
        <v>Lápices de madera</v>
      </c>
      <c r="C502" s="82" t="s">
        <v>16989</v>
      </c>
      <c r="D502" s="82">
        <v>36</v>
      </c>
      <c r="E502" s="71">
        <v>60</v>
      </c>
      <c r="F502" s="70">
        <f t="shared" ca="1" si="5"/>
        <v>2160</v>
      </c>
      <c r="G502" s="45"/>
      <c r="H502" s="45"/>
      <c r="I502" s="45"/>
      <c r="J502" s="45"/>
    </row>
    <row r="503" spans="1:10" ht="13.5" customHeight="1" x14ac:dyDescent="0.2">
      <c r="A503" s="82">
        <v>44121708</v>
      </c>
      <c r="B503" s="69" t="str">
        <f t="shared" ca="1" si="4"/>
        <v>Marcadores</v>
      </c>
      <c r="C503" s="82" t="s">
        <v>1449</v>
      </c>
      <c r="D503" s="82">
        <v>72</v>
      </c>
      <c r="E503" s="71">
        <v>80</v>
      </c>
      <c r="F503" s="70">
        <f t="shared" ca="1" si="5"/>
        <v>5760</v>
      </c>
      <c r="G503" s="45"/>
      <c r="H503" s="45"/>
      <c r="I503" s="45"/>
      <c r="J503" s="45"/>
    </row>
    <row r="504" spans="1:10" ht="13.5" customHeight="1" x14ac:dyDescent="0.2">
      <c r="A504" s="82">
        <v>44121708</v>
      </c>
      <c r="B504" s="69" t="str">
        <f t="shared" ca="1" si="4"/>
        <v>Marcadores</v>
      </c>
      <c r="C504" s="82" t="s">
        <v>1449</v>
      </c>
      <c r="D504" s="82">
        <v>72</v>
      </c>
      <c r="E504" s="71">
        <v>80</v>
      </c>
      <c r="F504" s="70">
        <f t="shared" ca="1" si="5"/>
        <v>5760</v>
      </c>
      <c r="G504" s="45"/>
      <c r="H504" s="45"/>
      <c r="I504" s="45"/>
      <c r="J504" s="45"/>
    </row>
    <row r="505" spans="1:10" ht="13.5" customHeight="1" x14ac:dyDescent="0.2">
      <c r="A505" s="82">
        <v>44121708</v>
      </c>
      <c r="B505" s="69" t="str">
        <f t="shared" ca="1" si="4"/>
        <v>Marcadores</v>
      </c>
      <c r="C505" s="82" t="s">
        <v>1449</v>
      </c>
      <c r="D505" s="82">
        <v>72</v>
      </c>
      <c r="E505" s="71">
        <v>80</v>
      </c>
      <c r="F505" s="70">
        <f t="shared" ca="1" si="5"/>
        <v>5760</v>
      </c>
      <c r="G505" s="45"/>
      <c r="H505" s="45"/>
      <c r="I505" s="45"/>
      <c r="J505" s="45"/>
    </row>
    <row r="506" spans="1:10" ht="13.5" customHeight="1" x14ac:dyDescent="0.2">
      <c r="A506" s="82">
        <v>44121708</v>
      </c>
      <c r="B506" s="69" t="str">
        <f t="shared" ref="B506:B533" ca="1" si="6">IFERROR(INDEX(UNSPSCDes,MATCH(INDIRECT(ADDRESS(ROW(),COLUMN()-1,4)),UNSPSCCode,0)),"")</f>
        <v>Marcadores</v>
      </c>
      <c r="C506" s="82" t="s">
        <v>1449</v>
      </c>
      <c r="D506" s="82">
        <v>24</v>
      </c>
      <c r="E506" s="71">
        <v>80</v>
      </c>
      <c r="F506" s="70">
        <f t="shared" ref="F506:F533" ca="1" si="7">INDIRECT(ADDRESS(ROW(),COLUMN()-2,4))*INDIRECT(ADDRESS(ROW(),COLUMN()-1,4))</f>
        <v>1920</v>
      </c>
      <c r="G506" s="45"/>
      <c r="H506" s="45"/>
      <c r="I506" s="45"/>
      <c r="J506" s="45"/>
    </row>
    <row r="507" spans="1:10" ht="13.5" customHeight="1" x14ac:dyDescent="0.2">
      <c r="A507" s="82">
        <v>44121708</v>
      </c>
      <c r="B507" s="69" t="str">
        <f t="shared" ca="1" si="6"/>
        <v>Marcadores</v>
      </c>
      <c r="C507" s="82" t="s">
        <v>1449</v>
      </c>
      <c r="D507" s="82">
        <v>24</v>
      </c>
      <c r="E507" s="71">
        <v>80</v>
      </c>
      <c r="F507" s="70">
        <f t="shared" ca="1" si="7"/>
        <v>1920</v>
      </c>
      <c r="G507" s="45"/>
      <c r="H507" s="45"/>
      <c r="I507" s="45"/>
      <c r="J507" s="45"/>
    </row>
    <row r="508" spans="1:10" ht="13.5" customHeight="1" x14ac:dyDescent="0.2">
      <c r="A508" s="82">
        <v>44111904</v>
      </c>
      <c r="B508" s="69" t="str">
        <f t="shared" ca="1" si="6"/>
        <v>Tableros de cartas o accesorios</v>
      </c>
      <c r="C508" s="82" t="s">
        <v>1449</v>
      </c>
      <c r="D508" s="82">
        <v>8</v>
      </c>
      <c r="E508" s="71">
        <v>1000</v>
      </c>
      <c r="F508" s="70">
        <f t="shared" ca="1" si="7"/>
        <v>8000</v>
      </c>
      <c r="G508" s="45"/>
      <c r="H508" s="45"/>
      <c r="I508" s="45"/>
      <c r="J508" s="45"/>
    </row>
    <row r="509" spans="1:10" ht="13.5" customHeight="1" x14ac:dyDescent="0.2">
      <c r="A509" s="82">
        <v>44111904</v>
      </c>
      <c r="B509" s="69" t="str">
        <f t="shared" ca="1" si="6"/>
        <v>Tableros de cartas o accesorios</v>
      </c>
      <c r="C509" s="82" t="s">
        <v>1449</v>
      </c>
      <c r="D509" s="82">
        <v>7</v>
      </c>
      <c r="E509" s="71">
        <v>1500</v>
      </c>
      <c r="F509" s="70">
        <f t="shared" ca="1" si="7"/>
        <v>10500</v>
      </c>
      <c r="G509" s="45"/>
      <c r="H509" s="45"/>
      <c r="I509" s="45"/>
      <c r="J509" s="45"/>
    </row>
    <row r="510" spans="1:10" ht="13.5" customHeight="1" x14ac:dyDescent="0.2">
      <c r="A510" s="82">
        <v>44122113</v>
      </c>
      <c r="B510" s="69" t="str">
        <f t="shared" ca="1" si="6"/>
        <v>Sujetadores de etiquetas</v>
      </c>
      <c r="C510" s="82" t="s">
        <v>1449</v>
      </c>
      <c r="D510" s="82">
        <v>12</v>
      </c>
      <c r="E510" s="71">
        <v>85</v>
      </c>
      <c r="F510" s="70">
        <f t="shared" ca="1" si="7"/>
        <v>1020</v>
      </c>
      <c r="G510" s="45"/>
      <c r="H510" s="45"/>
      <c r="I510" s="45"/>
      <c r="J510" s="45"/>
    </row>
    <row r="511" spans="1:10" ht="13.5" customHeight="1" x14ac:dyDescent="0.2">
      <c r="A511" s="82">
        <v>44122002</v>
      </c>
      <c r="B511" s="69" t="str">
        <f t="shared" ca="1" si="6"/>
        <v>Protectores de hojas</v>
      </c>
      <c r="C511" s="82" t="s">
        <v>1449</v>
      </c>
      <c r="D511" s="82">
        <v>10</v>
      </c>
      <c r="E511" s="71">
        <v>240</v>
      </c>
      <c r="F511" s="70">
        <f t="shared" ca="1" si="7"/>
        <v>2400</v>
      </c>
      <c r="G511" s="45"/>
      <c r="H511" s="45"/>
      <c r="I511" s="45"/>
      <c r="J511" s="45"/>
    </row>
    <row r="512" spans="1:10" ht="13.5" customHeight="1" x14ac:dyDescent="0.2">
      <c r="A512" s="82">
        <v>31201610</v>
      </c>
      <c r="B512" s="69" t="str">
        <f t="shared" ca="1" si="6"/>
        <v>Pegamentos</v>
      </c>
      <c r="C512" s="82" t="s">
        <v>1449</v>
      </c>
      <c r="D512" s="82">
        <v>24</v>
      </c>
      <c r="E512" s="71">
        <v>100</v>
      </c>
      <c r="F512" s="70">
        <f t="shared" ca="1" si="7"/>
        <v>2400</v>
      </c>
      <c r="G512" s="45"/>
      <c r="H512" s="45"/>
      <c r="I512" s="45"/>
      <c r="J512" s="45"/>
    </row>
    <row r="513" spans="1:10" ht="13.5" customHeight="1" x14ac:dyDescent="0.2">
      <c r="A513" s="82">
        <v>31201610</v>
      </c>
      <c r="B513" s="69" t="str">
        <f t="shared" ca="1" si="6"/>
        <v>Pegamentos</v>
      </c>
      <c r="C513" s="82" t="s">
        <v>1449</v>
      </c>
      <c r="D513" s="82">
        <v>12</v>
      </c>
      <c r="E513" s="71">
        <v>230</v>
      </c>
      <c r="F513" s="70">
        <f t="shared" ca="1" si="7"/>
        <v>2760</v>
      </c>
      <c r="G513" s="45"/>
      <c r="H513" s="45"/>
      <c r="I513" s="45"/>
      <c r="J513" s="45"/>
    </row>
    <row r="514" spans="1:10" ht="13.5" customHeight="1" x14ac:dyDescent="0.2">
      <c r="A514" s="82">
        <v>44122017</v>
      </c>
      <c r="B514" s="69" t="str">
        <f t="shared" ca="1" si="6"/>
        <v>Folders de colgar o accesorios</v>
      </c>
      <c r="C514" s="82" t="s">
        <v>16989</v>
      </c>
      <c r="D514" s="82">
        <v>12</v>
      </c>
      <c r="E514" s="71">
        <v>450</v>
      </c>
      <c r="F514" s="70">
        <f t="shared" ca="1" si="7"/>
        <v>5400</v>
      </c>
      <c r="G514" s="45"/>
      <c r="H514" s="45"/>
      <c r="I514" s="45"/>
      <c r="J514" s="45"/>
    </row>
    <row r="515" spans="1:10" ht="13.5" customHeight="1" x14ac:dyDescent="0.2">
      <c r="A515" s="82">
        <v>44122017</v>
      </c>
      <c r="B515" s="69" t="str">
        <f t="shared" ca="1" si="6"/>
        <v>Folders de colgar o accesorios</v>
      </c>
      <c r="C515" s="82" t="s">
        <v>16989</v>
      </c>
      <c r="D515" s="82">
        <v>12</v>
      </c>
      <c r="E515" s="71">
        <v>500</v>
      </c>
      <c r="F515" s="70">
        <f t="shared" ca="1" si="7"/>
        <v>6000</v>
      </c>
      <c r="G515" s="45"/>
      <c r="H515" s="45"/>
      <c r="I515" s="45"/>
      <c r="J515" s="45"/>
    </row>
    <row r="516" spans="1:10" ht="13.5" customHeight="1" x14ac:dyDescent="0.2">
      <c r="A516" s="82">
        <v>45101508</v>
      </c>
      <c r="B516" s="69" t="str">
        <f t="shared" ca="1" si="6"/>
        <v>Máquinas perforadoras</v>
      </c>
      <c r="C516" s="82" t="s">
        <v>1449</v>
      </c>
      <c r="D516" s="82">
        <v>6</v>
      </c>
      <c r="E516" s="71">
        <v>750</v>
      </c>
      <c r="F516" s="70">
        <f t="shared" ca="1" si="7"/>
        <v>4500</v>
      </c>
      <c r="G516" s="45"/>
      <c r="H516" s="45"/>
      <c r="I516" s="45"/>
      <c r="J516" s="45"/>
    </row>
    <row r="517" spans="1:10" ht="13.5" customHeight="1" x14ac:dyDescent="0.2">
      <c r="A517" s="82">
        <v>45101903</v>
      </c>
      <c r="B517" s="69" t="str">
        <f t="shared" ca="1" si="6"/>
        <v>Máquinas de perforación de papel</v>
      </c>
      <c r="C517" s="82" t="s">
        <v>1449</v>
      </c>
      <c r="D517" s="82">
        <v>72</v>
      </c>
      <c r="E517" s="71">
        <v>250</v>
      </c>
      <c r="F517" s="70">
        <f t="shared" ca="1" si="7"/>
        <v>18000</v>
      </c>
      <c r="G517" s="45"/>
      <c r="H517" s="45"/>
      <c r="I517" s="45"/>
      <c r="J517" s="45"/>
    </row>
    <row r="518" spans="1:10" ht="13.5" customHeight="1" x14ac:dyDescent="0.2">
      <c r="A518" s="82">
        <v>44111905</v>
      </c>
      <c r="B518" s="69" t="str">
        <f t="shared" ca="1" si="6"/>
        <v>Tableros de borrado en seco o accesorios</v>
      </c>
      <c r="C518" s="82" t="s">
        <v>1449</v>
      </c>
      <c r="D518" s="82">
        <v>9</v>
      </c>
      <c r="E518" s="71">
        <v>1000</v>
      </c>
      <c r="F518" s="70">
        <f t="shared" ca="1" si="7"/>
        <v>9000</v>
      </c>
      <c r="G518" s="45"/>
      <c r="H518" s="45"/>
      <c r="I518" s="45"/>
      <c r="J518" s="45"/>
    </row>
    <row r="519" spans="1:10" ht="13.5" customHeight="1" x14ac:dyDescent="0.2">
      <c r="A519" s="82">
        <v>44111905</v>
      </c>
      <c r="B519" s="69" t="str">
        <f t="shared" ca="1" si="6"/>
        <v>Tableros de borrado en seco o accesorios</v>
      </c>
      <c r="C519" s="82" t="s">
        <v>1449</v>
      </c>
      <c r="D519" s="82">
        <v>7</v>
      </c>
      <c r="E519" s="71">
        <v>1500</v>
      </c>
      <c r="F519" s="70">
        <f t="shared" ca="1" si="7"/>
        <v>10500</v>
      </c>
      <c r="G519" s="45"/>
      <c r="H519" s="45"/>
      <c r="I519" s="45"/>
      <c r="J519" s="45"/>
    </row>
    <row r="520" spans="1:10" ht="13.5" customHeight="1" x14ac:dyDescent="0.2">
      <c r="A520" s="82">
        <v>44121628</v>
      </c>
      <c r="B520" s="69" t="str">
        <f t="shared" ca="1" si="6"/>
        <v>Contenedores o dispensadores de clips</v>
      </c>
      <c r="C520" s="82" t="s">
        <v>1449</v>
      </c>
      <c r="D520" s="82">
        <v>72</v>
      </c>
      <c r="E520" s="71">
        <v>40</v>
      </c>
      <c r="F520" s="70">
        <f t="shared" ca="1" si="7"/>
        <v>2880</v>
      </c>
      <c r="G520" s="45"/>
      <c r="H520" s="45"/>
      <c r="I520" s="45"/>
      <c r="J520" s="45"/>
    </row>
    <row r="521" spans="1:10" ht="13.5" customHeight="1" x14ac:dyDescent="0.2">
      <c r="A521" s="82">
        <v>44121714</v>
      </c>
      <c r="B521" s="69" t="str">
        <f t="shared" ca="1" si="6"/>
        <v>Asideras para lápices o esferos</v>
      </c>
      <c r="C521" s="82" t="s">
        <v>1449</v>
      </c>
      <c r="D521" s="82">
        <v>72</v>
      </c>
      <c r="E521" s="71">
        <v>65</v>
      </c>
      <c r="F521" s="70">
        <f t="shared" ca="1" si="7"/>
        <v>4680</v>
      </c>
      <c r="G521" s="45"/>
      <c r="H521" s="45"/>
      <c r="I521" s="45"/>
      <c r="J521" s="45"/>
    </row>
    <row r="522" spans="1:10" ht="13.5" customHeight="1" x14ac:dyDescent="0.2">
      <c r="A522" s="82">
        <v>44122113</v>
      </c>
      <c r="B522" s="69" t="str">
        <f t="shared" ca="1" si="6"/>
        <v>Sujetadores de etiquetas</v>
      </c>
      <c r="C522" s="82" t="s">
        <v>1449</v>
      </c>
      <c r="D522" s="82">
        <v>60</v>
      </c>
      <c r="E522" s="71">
        <v>30</v>
      </c>
      <c r="F522" s="70">
        <f t="shared" ca="1" si="7"/>
        <v>1800</v>
      </c>
      <c r="G522" s="45"/>
      <c r="H522" s="45"/>
      <c r="I522" s="45"/>
      <c r="J522" s="45"/>
    </row>
    <row r="523" spans="1:10" ht="13.5" customHeight="1" x14ac:dyDescent="0.2">
      <c r="A523" s="82">
        <v>41111604</v>
      </c>
      <c r="B523" s="69" t="str">
        <f t="shared" ca="1" si="6"/>
        <v>Reglas</v>
      </c>
      <c r="C523" s="82" t="s">
        <v>1449</v>
      </c>
      <c r="D523" s="82">
        <v>24</v>
      </c>
      <c r="E523" s="71">
        <v>30</v>
      </c>
      <c r="F523" s="70">
        <f t="shared" ca="1" si="7"/>
        <v>720</v>
      </c>
      <c r="G523" s="45"/>
      <c r="H523" s="45"/>
      <c r="I523" s="45"/>
      <c r="J523" s="45"/>
    </row>
    <row r="524" spans="1:10" ht="13.5" customHeight="1" x14ac:dyDescent="0.2">
      <c r="A524" s="82">
        <v>44121716</v>
      </c>
      <c r="B524" s="69" t="str">
        <f t="shared" ca="1" si="6"/>
        <v>Resaltadores</v>
      </c>
      <c r="C524" s="82" t="s">
        <v>1449</v>
      </c>
      <c r="D524" s="82">
        <v>72</v>
      </c>
      <c r="E524" s="71">
        <v>20</v>
      </c>
      <c r="F524" s="70">
        <f t="shared" ca="1" si="7"/>
        <v>1440</v>
      </c>
      <c r="G524" s="45"/>
      <c r="H524" s="45"/>
      <c r="I524" s="45"/>
      <c r="J524" s="45"/>
    </row>
    <row r="525" spans="1:10" ht="13.5" customHeight="1" x14ac:dyDescent="0.2">
      <c r="A525" s="82">
        <v>44121716</v>
      </c>
      <c r="B525" s="69" t="str">
        <f t="shared" ca="1" si="6"/>
        <v>Resaltadores</v>
      </c>
      <c r="C525" s="82" t="s">
        <v>1449</v>
      </c>
      <c r="D525" s="82">
        <v>72</v>
      </c>
      <c r="E525" s="71">
        <v>20</v>
      </c>
      <c r="F525" s="70">
        <f t="shared" ca="1" si="7"/>
        <v>1440</v>
      </c>
      <c r="G525" s="45"/>
      <c r="H525" s="45"/>
      <c r="I525" s="45"/>
      <c r="J525" s="45"/>
    </row>
    <row r="526" spans="1:10" ht="13.5" customHeight="1" x14ac:dyDescent="0.2">
      <c r="A526" s="82">
        <v>44121716</v>
      </c>
      <c r="B526" s="69" t="str">
        <f t="shared" ca="1" si="6"/>
        <v>Resaltadores</v>
      </c>
      <c r="C526" s="82" t="s">
        <v>1449</v>
      </c>
      <c r="D526" s="82">
        <v>72</v>
      </c>
      <c r="E526" s="71">
        <v>20</v>
      </c>
      <c r="F526" s="70">
        <f t="shared" ca="1" si="7"/>
        <v>1440</v>
      </c>
      <c r="G526" s="45"/>
      <c r="H526" s="45"/>
      <c r="I526" s="45"/>
      <c r="J526" s="45"/>
    </row>
    <row r="527" spans="1:10" ht="13.5" customHeight="1" x14ac:dyDescent="0.2">
      <c r="A527" s="82">
        <v>44121716</v>
      </c>
      <c r="B527" s="69" t="str">
        <f t="shared" ca="1" si="6"/>
        <v>Resaltadores</v>
      </c>
      <c r="C527" s="82" t="s">
        <v>1449</v>
      </c>
      <c r="D527" s="82">
        <v>72</v>
      </c>
      <c r="E527" s="71">
        <v>100</v>
      </c>
      <c r="F527" s="70">
        <f t="shared" ca="1" si="7"/>
        <v>7200</v>
      </c>
      <c r="G527" s="45"/>
      <c r="H527" s="45"/>
      <c r="I527" s="45"/>
      <c r="J527" s="45"/>
    </row>
    <row r="528" spans="1:10" ht="13.5" customHeight="1" x14ac:dyDescent="0.2">
      <c r="A528" s="82">
        <v>44121619</v>
      </c>
      <c r="B528" s="69" t="str">
        <f t="shared" ca="1" si="6"/>
        <v>Tajalápices manuales</v>
      </c>
      <c r="C528" s="82" t="s">
        <v>1449</v>
      </c>
      <c r="D528" s="82">
        <v>72</v>
      </c>
      <c r="E528" s="71">
        <v>40</v>
      </c>
      <c r="F528" s="70">
        <f t="shared" ca="1" si="7"/>
        <v>2880</v>
      </c>
      <c r="G528" s="45"/>
      <c r="H528" s="45"/>
      <c r="I528" s="45"/>
      <c r="J528" s="45"/>
    </row>
    <row r="529" spans="1:10" ht="13.5" customHeight="1" x14ac:dyDescent="0.2">
      <c r="A529" s="82">
        <v>44121613</v>
      </c>
      <c r="B529" s="69" t="str">
        <f t="shared" ca="1" si="6"/>
        <v>Removedores de grapas (saca ganchos)</v>
      </c>
      <c r="C529" s="82" t="s">
        <v>1449</v>
      </c>
      <c r="D529" s="82">
        <v>84</v>
      </c>
      <c r="E529" s="71">
        <v>40</v>
      </c>
      <c r="F529" s="70">
        <f t="shared" ca="1" si="7"/>
        <v>3360</v>
      </c>
      <c r="G529" s="45"/>
      <c r="H529" s="45"/>
      <c r="I529" s="45"/>
      <c r="J529" s="45"/>
    </row>
    <row r="530" spans="1:10" ht="13.5" customHeight="1" x14ac:dyDescent="0.2">
      <c r="A530" s="82">
        <v>44122012</v>
      </c>
      <c r="B530" s="69" t="str">
        <f t="shared" ca="1" si="6"/>
        <v>Portapapeles</v>
      </c>
      <c r="C530" s="82" t="s">
        <v>1449</v>
      </c>
      <c r="D530" s="82">
        <v>36</v>
      </c>
      <c r="E530" s="71">
        <v>125</v>
      </c>
      <c r="F530" s="70">
        <f t="shared" ca="1" si="7"/>
        <v>4500</v>
      </c>
      <c r="G530" s="45"/>
      <c r="H530" s="45"/>
      <c r="I530" s="45"/>
      <c r="J530" s="45"/>
    </row>
    <row r="531" spans="1:10" ht="13.5" customHeight="1" x14ac:dyDescent="0.2">
      <c r="A531" s="82">
        <v>44103502</v>
      </c>
      <c r="B531" s="69" t="str">
        <f t="shared" ca="1" si="6"/>
        <v>Tapas de encuadernación</v>
      </c>
      <c r="C531" s="82" t="s">
        <v>1449</v>
      </c>
      <c r="D531" s="82">
        <v>62</v>
      </c>
      <c r="E531" s="71">
        <v>15</v>
      </c>
      <c r="F531" s="70">
        <f t="shared" ca="1" si="7"/>
        <v>930</v>
      </c>
      <c r="G531" s="45"/>
      <c r="H531" s="45"/>
      <c r="I531" s="45"/>
      <c r="J531" s="45"/>
    </row>
    <row r="532" spans="1:10" ht="13.5" customHeight="1" x14ac:dyDescent="0.2">
      <c r="A532" s="82">
        <v>44121618</v>
      </c>
      <c r="B532" s="69" t="str">
        <f t="shared" ca="1" si="6"/>
        <v>Tijeras</v>
      </c>
      <c r="C532" s="82" t="s">
        <v>1449</v>
      </c>
      <c r="D532" s="82">
        <v>42</v>
      </c>
      <c r="E532" s="71">
        <v>215</v>
      </c>
      <c r="F532" s="70">
        <f t="shared" ca="1" si="7"/>
        <v>9030</v>
      </c>
      <c r="G532" s="45"/>
      <c r="H532" s="45"/>
      <c r="I532" s="45"/>
      <c r="J532" s="45"/>
    </row>
    <row r="533" spans="1:10" ht="13.5" customHeight="1" x14ac:dyDescent="0.2">
      <c r="A533" s="82">
        <v>44121622</v>
      </c>
      <c r="B533" s="69" t="str">
        <f t="shared" ca="1" si="6"/>
        <v>Humidificadores</v>
      </c>
      <c r="C533" s="82" t="s">
        <v>1449</v>
      </c>
      <c r="D533" s="82">
        <v>24</v>
      </c>
      <c r="E533" s="71">
        <v>70</v>
      </c>
      <c r="F533" s="70">
        <f t="shared" ca="1" si="7"/>
        <v>1680</v>
      </c>
      <c r="G533" s="45"/>
      <c r="H533" s="45"/>
      <c r="I533" s="45"/>
      <c r="J533" s="45"/>
    </row>
    <row r="534" spans="1:10" ht="14.1" customHeight="1" x14ac:dyDescent="0.2">
      <c r="A534" s="45"/>
      <c r="B534" s="45"/>
      <c r="C534" s="45"/>
      <c r="D534" s="45"/>
      <c r="E534" s="73" t="s">
        <v>12551</v>
      </c>
      <c r="F534" s="74">
        <f ca="1">SUM(Table338[MONTO TOTAL ESTIMADO])</f>
        <v>307148</v>
      </c>
      <c r="G534" s="45"/>
      <c r="H534" s="45" t="str">
        <f>C467</f>
        <v>Bienes</v>
      </c>
      <c r="I534" s="45" t="str">
        <f>E467</f>
        <v>Sí</v>
      </c>
      <c r="J534" s="45" t="str">
        <f>D467</f>
        <v>Compras Menores</v>
      </c>
    </row>
    <row r="535" spans="1:10" ht="14.1" customHeight="1" thickBot="1" x14ac:dyDescent="0.3"/>
    <row r="536" spans="1:10" ht="33.75" customHeight="1" thickBot="1" x14ac:dyDescent="0.25">
      <c r="A536" s="64" t="s">
        <v>16383</v>
      </c>
      <c r="B536" s="64" t="s">
        <v>161</v>
      </c>
      <c r="C536" s="64" t="s">
        <v>11725</v>
      </c>
      <c r="D536" s="64" t="s">
        <v>14378</v>
      </c>
      <c r="E536" s="64" t="s">
        <v>10963</v>
      </c>
      <c r="F536" s="64" t="s">
        <v>11096</v>
      </c>
      <c r="G536" s="45"/>
      <c r="H536" s="45"/>
      <c r="I536" s="45"/>
      <c r="J536" s="45"/>
    </row>
    <row r="537" spans="1:10" ht="14.1" customHeight="1" thickBot="1" x14ac:dyDescent="0.25">
      <c r="A537" s="66" t="s">
        <v>18877</v>
      </c>
      <c r="B537" s="66" t="s">
        <v>18879</v>
      </c>
      <c r="C537" s="66" t="s">
        <v>17799</v>
      </c>
      <c r="D537" s="66" t="s">
        <v>17484</v>
      </c>
      <c r="E537" s="66" t="s">
        <v>8856</v>
      </c>
      <c r="F537" s="66"/>
      <c r="G537" s="45"/>
      <c r="H537" s="45"/>
      <c r="I537" s="45"/>
      <c r="J537" s="45"/>
    </row>
    <row r="538" spans="1:10" ht="14.1" customHeight="1" thickBot="1" x14ac:dyDescent="0.25">
      <c r="A538" s="87" t="s">
        <v>14828</v>
      </c>
      <c r="B538" s="67" t="s">
        <v>8530</v>
      </c>
      <c r="C538" s="76">
        <v>44671</v>
      </c>
      <c r="D538" s="87" t="s">
        <v>9387</v>
      </c>
      <c r="E538" s="67" t="s">
        <v>13094</v>
      </c>
      <c r="F538" s="81" t="s">
        <v>3080</v>
      </c>
      <c r="G538" s="45"/>
      <c r="H538" s="45"/>
      <c r="I538" s="45"/>
      <c r="J538" s="45"/>
    </row>
    <row r="539" spans="1:10" ht="14.1" customHeight="1" thickBot="1" x14ac:dyDescent="0.25">
      <c r="A539" s="88"/>
      <c r="B539" s="67" t="s">
        <v>1786</v>
      </c>
      <c r="C539" s="77">
        <f>IF(C538="","",IF(AND(MONTH(C538)&gt;=1,MONTH(C538)&lt;=3),1,IF(AND(MONTH(C538)&gt;=4,MONTH(C538)&lt;=6),2,IF(AND(MONTH(C538)&gt;=7,MONTH(C538)&lt;=9),3,4))))</f>
        <v>2</v>
      </c>
      <c r="D539" s="88"/>
      <c r="E539" s="67" t="s">
        <v>2417</v>
      </c>
      <c r="F539" s="81" t="s">
        <v>11113</v>
      </c>
      <c r="G539" s="45"/>
      <c r="H539" s="45"/>
      <c r="I539" s="45"/>
      <c r="J539" s="45"/>
    </row>
    <row r="540" spans="1:10" ht="14.1" customHeight="1" thickBot="1" x14ac:dyDescent="0.25">
      <c r="A540" s="88"/>
      <c r="B540" s="67" t="s">
        <v>12943</v>
      </c>
      <c r="C540" s="76">
        <v>44683</v>
      </c>
      <c r="D540" s="88"/>
      <c r="E540" s="67" t="s">
        <v>3073</v>
      </c>
      <c r="F540" s="81" t="s">
        <v>11113</v>
      </c>
      <c r="G540" s="45"/>
      <c r="H540" s="45"/>
      <c r="I540" s="45"/>
      <c r="J540" s="45"/>
    </row>
    <row r="541" spans="1:10" ht="14.1" customHeight="1" thickBot="1" x14ac:dyDescent="0.25">
      <c r="A541" s="88"/>
      <c r="B541" s="67" t="s">
        <v>1786</v>
      </c>
      <c r="C541" s="77">
        <f>IF(C540="","",IF(AND(MONTH(C540)&gt;=1,MONTH(C540)&lt;=3),1,IF(AND(MONTH(C540)&gt;=4,MONTH(C540)&lt;=6),2,IF(AND(MONTH(C540)&gt;=7,MONTH(C540)&lt;=9),3,4))))</f>
        <v>2</v>
      </c>
      <c r="D541" s="88"/>
      <c r="E541" s="67" t="s">
        <v>13193</v>
      </c>
      <c r="F541" s="66" t="s">
        <v>11113</v>
      </c>
      <c r="G541" s="45"/>
      <c r="H541" s="45"/>
      <c r="I541" s="45"/>
      <c r="J541" s="45"/>
    </row>
    <row r="542" spans="1:10" ht="14.1" customHeight="1" thickBot="1" x14ac:dyDescent="0.25">
      <c r="A542" s="45"/>
      <c r="B542" s="45"/>
      <c r="C542" s="45"/>
      <c r="D542" s="45"/>
      <c r="E542" s="45"/>
      <c r="F542" s="45"/>
      <c r="G542" s="45"/>
      <c r="H542" s="45"/>
      <c r="I542" s="45"/>
      <c r="J542" s="45"/>
    </row>
    <row r="543" spans="1:10" ht="14.1" customHeight="1" thickBot="1" x14ac:dyDescent="0.25">
      <c r="A543" s="72" t="s">
        <v>15736</v>
      </c>
      <c r="B543" s="72" t="s">
        <v>16147</v>
      </c>
      <c r="C543" s="72" t="s">
        <v>15642</v>
      </c>
      <c r="D543" s="72" t="s">
        <v>15252</v>
      </c>
      <c r="E543" s="72" t="s">
        <v>6933</v>
      </c>
      <c r="F543" s="72" t="s">
        <v>15281</v>
      </c>
      <c r="G543" s="45"/>
      <c r="H543" s="45"/>
      <c r="I543" s="45"/>
      <c r="J543" s="45"/>
    </row>
    <row r="544" spans="1:10" ht="14.1" customHeight="1" x14ac:dyDescent="0.2">
      <c r="A544" s="82">
        <v>44122027</v>
      </c>
      <c r="B544" s="69" t="str">
        <f t="shared" ref="B544:B575" ca="1" si="8">IFERROR(INDEX(UNSPSCDes,MATCH(INDIRECT(ADDRESS(ROW(),COLUMN()-1,4)),UNSPSCCode,0)),"")</f>
        <v>Folders de archivo expandibles</v>
      </c>
      <c r="C544" s="82" t="s">
        <v>1449</v>
      </c>
      <c r="D544" s="82">
        <v>6</v>
      </c>
      <c r="E544" s="71">
        <v>500</v>
      </c>
      <c r="F544" s="70">
        <f t="shared" ref="F544:F575" ca="1" si="9">INDIRECT(ADDRESS(ROW(),COLUMN()-2,4))*INDIRECT(ADDRESS(ROW(),COLUMN()-1,4))</f>
        <v>3000</v>
      </c>
      <c r="G544" s="45"/>
      <c r="H544" s="45"/>
      <c r="I544" s="45"/>
      <c r="J544" s="45"/>
    </row>
    <row r="545" spans="1:10" ht="13.5" customHeight="1" x14ac:dyDescent="0.2">
      <c r="A545" s="82">
        <v>44111502</v>
      </c>
      <c r="B545" s="69" t="str">
        <f t="shared" ca="1" si="8"/>
        <v>Organizadores de cajones de escritorio</v>
      </c>
      <c r="C545" s="82" t="s">
        <v>1449</v>
      </c>
      <c r="D545" s="82">
        <v>12</v>
      </c>
      <c r="E545" s="71">
        <v>1350</v>
      </c>
      <c r="F545" s="70">
        <f t="shared" ca="1" si="9"/>
        <v>16200</v>
      </c>
      <c r="G545" s="45"/>
      <c r="H545" s="45"/>
      <c r="I545" s="45"/>
      <c r="J545" s="45"/>
    </row>
    <row r="546" spans="1:10" ht="13.5" customHeight="1" x14ac:dyDescent="0.2">
      <c r="A546" s="82">
        <v>44122101</v>
      </c>
      <c r="B546" s="69" t="str">
        <f t="shared" ca="1" si="8"/>
        <v>Cauchos</v>
      </c>
      <c r="C546" s="82" t="s">
        <v>1449</v>
      </c>
      <c r="D546" s="82">
        <v>60</v>
      </c>
      <c r="E546" s="71">
        <v>55</v>
      </c>
      <c r="F546" s="70">
        <f t="shared" ca="1" si="9"/>
        <v>3300</v>
      </c>
      <c r="G546" s="45"/>
      <c r="H546" s="45"/>
      <c r="I546" s="45"/>
      <c r="J546" s="45"/>
    </row>
    <row r="547" spans="1:10" ht="13.5" customHeight="1" x14ac:dyDescent="0.2">
      <c r="A547" s="82">
        <v>44111503</v>
      </c>
      <c r="B547" s="69" t="str">
        <f t="shared" ca="1" si="8"/>
        <v>Organizadores o bandejas para el escritorio</v>
      </c>
      <c r="C547" s="82" t="s">
        <v>16989</v>
      </c>
      <c r="D547" s="82">
        <v>18</v>
      </c>
      <c r="E547" s="71">
        <v>370</v>
      </c>
      <c r="F547" s="70">
        <f t="shared" ca="1" si="9"/>
        <v>6660</v>
      </c>
      <c r="G547" s="45"/>
      <c r="H547" s="45"/>
      <c r="I547" s="45"/>
      <c r="J547" s="45"/>
    </row>
    <row r="548" spans="1:10" ht="13.5" customHeight="1" x14ac:dyDescent="0.2">
      <c r="A548" s="82">
        <v>44121701</v>
      </c>
      <c r="B548" s="69" t="str">
        <f t="shared" ca="1" si="8"/>
        <v>Bolígrafos</v>
      </c>
      <c r="C548" s="82" t="s">
        <v>16989</v>
      </c>
      <c r="D548" s="82">
        <v>62</v>
      </c>
      <c r="E548" s="71">
        <v>80</v>
      </c>
      <c r="F548" s="70">
        <f t="shared" ca="1" si="9"/>
        <v>4960</v>
      </c>
      <c r="G548" s="45"/>
      <c r="H548" s="45"/>
      <c r="I548" s="45"/>
      <c r="J548" s="45"/>
    </row>
    <row r="549" spans="1:10" ht="13.5" customHeight="1" x14ac:dyDescent="0.2">
      <c r="A549" s="82">
        <v>44121701</v>
      </c>
      <c r="B549" s="69" t="str">
        <f t="shared" ca="1" si="8"/>
        <v>Bolígrafos</v>
      </c>
      <c r="C549" s="82" t="s">
        <v>16989</v>
      </c>
      <c r="D549" s="82">
        <v>18</v>
      </c>
      <c r="E549" s="71">
        <v>80</v>
      </c>
      <c r="F549" s="70">
        <f t="shared" ca="1" si="9"/>
        <v>1440</v>
      </c>
      <c r="G549" s="45"/>
      <c r="H549" s="45"/>
      <c r="I549" s="45"/>
      <c r="J549" s="45"/>
    </row>
    <row r="550" spans="1:10" ht="13.5" customHeight="1" x14ac:dyDescent="0.2">
      <c r="A550" s="82">
        <v>44121701</v>
      </c>
      <c r="B550" s="69" t="str">
        <f t="shared" ca="1" si="8"/>
        <v>Bolígrafos</v>
      </c>
      <c r="C550" s="82" t="s">
        <v>16989</v>
      </c>
      <c r="D550" s="82">
        <v>18</v>
      </c>
      <c r="E550" s="71">
        <v>80</v>
      </c>
      <c r="F550" s="70">
        <f t="shared" ca="1" si="9"/>
        <v>1440</v>
      </c>
      <c r="G550" s="45"/>
      <c r="H550" s="45"/>
      <c r="I550" s="45"/>
      <c r="J550" s="45"/>
    </row>
    <row r="551" spans="1:10" ht="13.5" customHeight="1" x14ac:dyDescent="0.2">
      <c r="A551" s="82">
        <v>44111909</v>
      </c>
      <c r="B551" s="69" t="str">
        <f t="shared" ca="1" si="8"/>
        <v>Kits o accesorios para limpieza de tableros</v>
      </c>
      <c r="C551" s="82" t="s">
        <v>1449</v>
      </c>
      <c r="D551" s="82">
        <v>6</v>
      </c>
      <c r="E551" s="71">
        <v>35</v>
      </c>
      <c r="F551" s="70">
        <f t="shared" ca="1" si="9"/>
        <v>210</v>
      </c>
      <c r="G551" s="45"/>
      <c r="H551" s="45"/>
      <c r="I551" s="45"/>
      <c r="J551" s="45"/>
    </row>
    <row r="552" spans="1:10" ht="13.5" customHeight="1" x14ac:dyDescent="0.2">
      <c r="A552" s="82">
        <v>60121535</v>
      </c>
      <c r="B552" s="69" t="str">
        <f t="shared" ca="1" si="8"/>
        <v>Borradores de goma</v>
      </c>
      <c r="C552" s="82" t="s">
        <v>1449</v>
      </c>
      <c r="D552" s="82">
        <v>20</v>
      </c>
      <c r="E552" s="71">
        <v>20</v>
      </c>
      <c r="F552" s="70">
        <f t="shared" ca="1" si="9"/>
        <v>400</v>
      </c>
      <c r="G552" s="45"/>
      <c r="H552" s="45"/>
      <c r="I552" s="45"/>
      <c r="J552" s="45"/>
    </row>
    <row r="553" spans="1:10" ht="13.5" customHeight="1" x14ac:dyDescent="0.2">
      <c r="A553" s="82">
        <v>12181501</v>
      </c>
      <c r="B553" s="69" t="str">
        <f t="shared" ca="1" si="8"/>
        <v>Ceras sintéticas</v>
      </c>
      <c r="C553" s="82" t="s">
        <v>1449</v>
      </c>
      <c r="D553" s="82">
        <v>72</v>
      </c>
      <c r="E553" s="71">
        <v>55</v>
      </c>
      <c r="F553" s="70">
        <f t="shared" ca="1" si="9"/>
        <v>3960</v>
      </c>
      <c r="G553" s="45"/>
      <c r="H553" s="45"/>
      <c r="I553" s="45"/>
      <c r="J553" s="45"/>
    </row>
    <row r="554" spans="1:10" ht="13.5" customHeight="1" x14ac:dyDescent="0.2">
      <c r="A554" s="82">
        <v>44122106</v>
      </c>
      <c r="B554" s="69" t="str">
        <f t="shared" ca="1" si="8"/>
        <v>Alfileres o taches</v>
      </c>
      <c r="C554" s="82" t="s">
        <v>1449</v>
      </c>
      <c r="D554" s="82">
        <v>24</v>
      </c>
      <c r="E554" s="71">
        <v>25</v>
      </c>
      <c r="F554" s="70">
        <f t="shared" ca="1" si="9"/>
        <v>600</v>
      </c>
      <c r="G554" s="45"/>
      <c r="H554" s="45"/>
      <c r="I554" s="45"/>
      <c r="J554" s="45"/>
    </row>
    <row r="555" spans="1:10" ht="13.5" customHeight="1" x14ac:dyDescent="0.2">
      <c r="A555" s="82">
        <v>44102606</v>
      </c>
      <c r="B555" s="69" t="str">
        <f t="shared" ca="1" si="8"/>
        <v>Cinta de máquinas de escribir</v>
      </c>
      <c r="C555" s="82" t="s">
        <v>1449</v>
      </c>
      <c r="D555" s="82">
        <v>18</v>
      </c>
      <c r="E555" s="71">
        <v>40</v>
      </c>
      <c r="F555" s="70">
        <f t="shared" ca="1" si="9"/>
        <v>720</v>
      </c>
      <c r="G555" s="45"/>
      <c r="H555" s="45"/>
      <c r="I555" s="45"/>
      <c r="J555" s="45"/>
    </row>
    <row r="556" spans="1:10" ht="13.5" customHeight="1" x14ac:dyDescent="0.2">
      <c r="A556" s="82">
        <v>31201512</v>
      </c>
      <c r="B556" s="69" t="str">
        <f t="shared" ca="1" si="8"/>
        <v>Cinta transparente</v>
      </c>
      <c r="C556" s="82" t="s">
        <v>1449</v>
      </c>
      <c r="D556" s="82">
        <v>48</v>
      </c>
      <c r="E556" s="71">
        <v>70</v>
      </c>
      <c r="F556" s="70">
        <f t="shared" ca="1" si="9"/>
        <v>3360</v>
      </c>
      <c r="G556" s="45"/>
      <c r="H556" s="45"/>
      <c r="I556" s="45"/>
      <c r="J556" s="45"/>
    </row>
    <row r="557" spans="1:10" ht="13.5" customHeight="1" x14ac:dyDescent="0.2">
      <c r="A557" s="82">
        <v>31201512</v>
      </c>
      <c r="B557" s="69" t="str">
        <f t="shared" ca="1" si="8"/>
        <v>Cinta transparente</v>
      </c>
      <c r="C557" s="82" t="s">
        <v>1449</v>
      </c>
      <c r="D557" s="82">
        <v>84</v>
      </c>
      <c r="E557" s="71">
        <v>45</v>
      </c>
      <c r="F557" s="70">
        <f t="shared" ca="1" si="9"/>
        <v>3780</v>
      </c>
      <c r="G557" s="45"/>
      <c r="H557" s="45"/>
      <c r="I557" s="45"/>
      <c r="J557" s="45"/>
    </row>
    <row r="558" spans="1:10" ht="13.5" customHeight="1" x14ac:dyDescent="0.2">
      <c r="A558" s="82">
        <v>44111611</v>
      </c>
      <c r="B558" s="69" t="str">
        <f t="shared" ca="1" si="8"/>
        <v>Clips para billetes</v>
      </c>
      <c r="C558" s="82" t="s">
        <v>16989</v>
      </c>
      <c r="D558" s="82">
        <v>18</v>
      </c>
      <c r="E558" s="71">
        <v>50</v>
      </c>
      <c r="F558" s="70">
        <f t="shared" ca="1" si="9"/>
        <v>900</v>
      </c>
      <c r="G558" s="45"/>
      <c r="H558" s="45"/>
      <c r="I558" s="45"/>
      <c r="J558" s="45"/>
    </row>
    <row r="559" spans="1:10" ht="13.5" customHeight="1" x14ac:dyDescent="0.2">
      <c r="A559" s="82">
        <v>44111611</v>
      </c>
      <c r="B559" s="69" t="str">
        <f t="shared" ca="1" si="8"/>
        <v>Clips para billetes</v>
      </c>
      <c r="C559" s="82" t="s">
        <v>16989</v>
      </c>
      <c r="D559" s="82">
        <v>18</v>
      </c>
      <c r="E559" s="71">
        <v>50</v>
      </c>
      <c r="F559" s="70">
        <f t="shared" ca="1" si="9"/>
        <v>900</v>
      </c>
      <c r="G559" s="45"/>
      <c r="H559" s="45"/>
      <c r="I559" s="45"/>
      <c r="J559" s="45"/>
    </row>
    <row r="560" spans="1:10" ht="13.5" customHeight="1" x14ac:dyDescent="0.2">
      <c r="A560" s="82">
        <v>44111611</v>
      </c>
      <c r="B560" s="69" t="str">
        <f t="shared" ca="1" si="8"/>
        <v>Clips para billetes</v>
      </c>
      <c r="C560" s="82" t="s">
        <v>16989</v>
      </c>
      <c r="D560" s="82">
        <v>18</v>
      </c>
      <c r="E560" s="71">
        <v>50</v>
      </c>
      <c r="F560" s="70">
        <f t="shared" ca="1" si="9"/>
        <v>900</v>
      </c>
      <c r="G560" s="45"/>
      <c r="H560" s="45"/>
      <c r="I560" s="45"/>
      <c r="J560" s="45"/>
    </row>
    <row r="561" spans="1:10" ht="13.5" customHeight="1" x14ac:dyDescent="0.2">
      <c r="A561" s="82">
        <v>44122104</v>
      </c>
      <c r="B561" s="69" t="str">
        <f t="shared" ca="1" si="8"/>
        <v>Clips para papel</v>
      </c>
      <c r="C561" s="82" t="s">
        <v>16989</v>
      </c>
      <c r="D561" s="82">
        <v>144</v>
      </c>
      <c r="E561" s="71">
        <v>12</v>
      </c>
      <c r="F561" s="70">
        <f t="shared" ca="1" si="9"/>
        <v>1728</v>
      </c>
      <c r="G561" s="45"/>
      <c r="H561" s="45"/>
      <c r="I561" s="45"/>
      <c r="J561" s="45"/>
    </row>
    <row r="562" spans="1:10" ht="13.5" customHeight="1" x14ac:dyDescent="0.2">
      <c r="A562" s="82">
        <v>44122104</v>
      </c>
      <c r="B562" s="69" t="str">
        <f t="shared" ca="1" si="8"/>
        <v>Clips para papel</v>
      </c>
      <c r="C562" s="82" t="s">
        <v>16989</v>
      </c>
      <c r="D562" s="82">
        <v>80</v>
      </c>
      <c r="E562" s="71">
        <v>54</v>
      </c>
      <c r="F562" s="70">
        <f t="shared" ca="1" si="9"/>
        <v>4320</v>
      </c>
      <c r="G562" s="45"/>
      <c r="H562" s="45"/>
      <c r="I562" s="45"/>
      <c r="J562" s="45"/>
    </row>
    <row r="563" spans="1:10" ht="13.5" customHeight="1" x14ac:dyDescent="0.2">
      <c r="A563" s="82">
        <v>44121801</v>
      </c>
      <c r="B563" s="69" t="str">
        <f t="shared" ca="1" si="8"/>
        <v>Película o cinta de corrección</v>
      </c>
      <c r="C563" s="82" t="s">
        <v>1449</v>
      </c>
      <c r="D563" s="82">
        <v>43</v>
      </c>
      <c r="E563" s="71">
        <v>120</v>
      </c>
      <c r="F563" s="70">
        <f t="shared" ca="1" si="9"/>
        <v>5160</v>
      </c>
      <c r="G563" s="45"/>
      <c r="H563" s="45"/>
      <c r="I563" s="45"/>
      <c r="J563" s="45"/>
    </row>
    <row r="564" spans="1:10" ht="13.5" customHeight="1" x14ac:dyDescent="0.2">
      <c r="A564" s="82">
        <v>44121635</v>
      </c>
      <c r="B564" s="69" t="str">
        <f t="shared" ca="1" si="8"/>
        <v>Husos para cinta adhesiva</v>
      </c>
      <c r="C564" s="82" t="s">
        <v>1449</v>
      </c>
      <c r="D564" s="82">
        <v>36</v>
      </c>
      <c r="E564" s="71">
        <v>120</v>
      </c>
      <c r="F564" s="70">
        <f t="shared" ca="1" si="9"/>
        <v>4320</v>
      </c>
      <c r="G564" s="45"/>
      <c r="H564" s="45"/>
      <c r="I564" s="45"/>
      <c r="J564" s="45"/>
    </row>
    <row r="565" spans="1:10" ht="13.5" customHeight="1" x14ac:dyDescent="0.2">
      <c r="A565" s="82">
        <v>44103503</v>
      </c>
      <c r="B565" s="69" t="str">
        <f t="shared" ca="1" si="8"/>
        <v>Lomos o cierres de encuadernación</v>
      </c>
      <c r="C565" s="82" t="s">
        <v>1449</v>
      </c>
      <c r="D565" s="82">
        <v>75</v>
      </c>
      <c r="E565" s="71">
        <v>10</v>
      </c>
      <c r="F565" s="70">
        <f t="shared" ca="1" si="9"/>
        <v>750</v>
      </c>
      <c r="G565" s="45"/>
      <c r="H565" s="45"/>
      <c r="I565" s="45"/>
      <c r="J565" s="45"/>
    </row>
    <row r="566" spans="1:10" ht="13.5" customHeight="1" x14ac:dyDescent="0.2">
      <c r="A566" s="82">
        <v>44122011</v>
      </c>
      <c r="B566" s="69" t="str">
        <f t="shared" ca="1" si="8"/>
        <v>Folders</v>
      </c>
      <c r="C566" s="82" t="s">
        <v>16989</v>
      </c>
      <c r="D566" s="82">
        <v>96</v>
      </c>
      <c r="E566" s="71">
        <v>250</v>
      </c>
      <c r="F566" s="70">
        <f t="shared" ca="1" si="9"/>
        <v>24000</v>
      </c>
      <c r="G566" s="45"/>
      <c r="H566" s="45"/>
      <c r="I566" s="45"/>
      <c r="J566" s="45"/>
    </row>
    <row r="567" spans="1:10" ht="13.5" customHeight="1" x14ac:dyDescent="0.2">
      <c r="A567" s="82">
        <v>44122118</v>
      </c>
      <c r="B567" s="69" t="str">
        <f t="shared" ca="1" si="8"/>
        <v>Sujetadores de pinza</v>
      </c>
      <c r="C567" s="82" t="s">
        <v>1449</v>
      </c>
      <c r="D567" s="82">
        <v>55</v>
      </c>
      <c r="E567" s="71">
        <v>150</v>
      </c>
      <c r="F567" s="70">
        <f t="shared" ca="1" si="9"/>
        <v>8250</v>
      </c>
      <c r="G567" s="45"/>
      <c r="H567" s="45"/>
      <c r="I567" s="45"/>
      <c r="J567" s="45"/>
    </row>
    <row r="568" spans="1:10" ht="13.5" customHeight="1" x14ac:dyDescent="0.2">
      <c r="A568" s="82">
        <v>44121615</v>
      </c>
      <c r="B568" s="69" t="str">
        <f t="shared" ca="1" si="8"/>
        <v>Grapadoras</v>
      </c>
      <c r="C568" s="82" t="s">
        <v>1449</v>
      </c>
      <c r="D568" s="82">
        <v>96</v>
      </c>
      <c r="E568" s="71">
        <v>500</v>
      </c>
      <c r="F568" s="70">
        <f t="shared" ca="1" si="9"/>
        <v>48000</v>
      </c>
      <c r="G568" s="45"/>
      <c r="H568" s="45"/>
      <c r="I568" s="45"/>
      <c r="J568" s="45"/>
    </row>
    <row r="569" spans="1:10" ht="13.5" customHeight="1" x14ac:dyDescent="0.2">
      <c r="A569" s="82">
        <v>44121615</v>
      </c>
      <c r="B569" s="69" t="str">
        <f t="shared" ca="1" si="8"/>
        <v>Grapadoras</v>
      </c>
      <c r="C569" s="82" t="s">
        <v>1449</v>
      </c>
      <c r="D569" s="82">
        <v>6</v>
      </c>
      <c r="E569" s="71">
        <v>800</v>
      </c>
      <c r="F569" s="70">
        <f t="shared" ca="1" si="9"/>
        <v>4800</v>
      </c>
      <c r="G569" s="45"/>
      <c r="H569" s="45"/>
      <c r="I569" s="45"/>
      <c r="J569" s="45"/>
    </row>
    <row r="570" spans="1:10" ht="13.5" customHeight="1" x14ac:dyDescent="0.2">
      <c r="A570" s="82">
        <v>44121615</v>
      </c>
      <c r="B570" s="69" t="str">
        <f t="shared" ca="1" si="8"/>
        <v>Grapadoras</v>
      </c>
      <c r="C570" s="82" t="s">
        <v>1449</v>
      </c>
      <c r="D570" s="82">
        <v>12</v>
      </c>
      <c r="E570" s="71">
        <v>225</v>
      </c>
      <c r="F570" s="70">
        <f t="shared" ca="1" si="9"/>
        <v>2700</v>
      </c>
      <c r="G570" s="45"/>
      <c r="H570" s="45"/>
      <c r="I570" s="45"/>
      <c r="J570" s="45"/>
    </row>
    <row r="571" spans="1:10" ht="13.5" customHeight="1" x14ac:dyDescent="0.2">
      <c r="A571" s="82">
        <v>44122113</v>
      </c>
      <c r="B571" s="69" t="str">
        <f t="shared" ca="1" si="8"/>
        <v>Sujetadores de etiquetas</v>
      </c>
      <c r="C571" s="82" t="s">
        <v>16989</v>
      </c>
      <c r="D571" s="82">
        <v>50</v>
      </c>
      <c r="E571" s="71">
        <v>53</v>
      </c>
      <c r="F571" s="70">
        <f t="shared" ca="1" si="9"/>
        <v>2650</v>
      </c>
      <c r="G571" s="45"/>
      <c r="H571" s="45"/>
      <c r="I571" s="45"/>
      <c r="J571" s="45"/>
    </row>
    <row r="572" spans="1:10" ht="13.5" customHeight="1" x14ac:dyDescent="0.2">
      <c r="A572" s="82">
        <v>44121706</v>
      </c>
      <c r="B572" s="69" t="str">
        <f t="shared" ca="1" si="8"/>
        <v>Lápices de madera</v>
      </c>
      <c r="C572" s="82" t="s">
        <v>16989</v>
      </c>
      <c r="D572" s="82">
        <v>36</v>
      </c>
      <c r="E572" s="71">
        <v>60</v>
      </c>
      <c r="F572" s="70">
        <f t="shared" ca="1" si="9"/>
        <v>2160</v>
      </c>
      <c r="G572" s="45"/>
      <c r="H572" s="45"/>
      <c r="I572" s="45"/>
      <c r="J572" s="45"/>
    </row>
    <row r="573" spans="1:10" ht="13.5" customHeight="1" x14ac:dyDescent="0.2">
      <c r="A573" s="82">
        <v>44121708</v>
      </c>
      <c r="B573" s="69" t="str">
        <f t="shared" ca="1" si="8"/>
        <v>Marcadores</v>
      </c>
      <c r="C573" s="82" t="s">
        <v>1449</v>
      </c>
      <c r="D573" s="82">
        <v>72</v>
      </c>
      <c r="E573" s="71">
        <v>80</v>
      </c>
      <c r="F573" s="70">
        <f t="shared" ca="1" si="9"/>
        <v>5760</v>
      </c>
      <c r="G573" s="45"/>
      <c r="H573" s="45"/>
      <c r="I573" s="45"/>
      <c r="J573" s="45"/>
    </row>
    <row r="574" spans="1:10" ht="13.5" customHeight="1" x14ac:dyDescent="0.2">
      <c r="A574" s="82">
        <v>44121708</v>
      </c>
      <c r="B574" s="69" t="str">
        <f t="shared" ca="1" si="8"/>
        <v>Marcadores</v>
      </c>
      <c r="C574" s="82" t="s">
        <v>1449</v>
      </c>
      <c r="D574" s="82">
        <v>72</v>
      </c>
      <c r="E574" s="71">
        <v>80</v>
      </c>
      <c r="F574" s="70">
        <f t="shared" ca="1" si="9"/>
        <v>5760</v>
      </c>
      <c r="G574" s="45"/>
      <c r="H574" s="45"/>
      <c r="I574" s="45"/>
      <c r="J574" s="45"/>
    </row>
    <row r="575" spans="1:10" ht="13.5" customHeight="1" x14ac:dyDescent="0.2">
      <c r="A575" s="82">
        <v>44121708</v>
      </c>
      <c r="B575" s="69" t="str">
        <f t="shared" ca="1" si="8"/>
        <v>Marcadores</v>
      </c>
      <c r="C575" s="82" t="s">
        <v>1449</v>
      </c>
      <c r="D575" s="82">
        <v>72</v>
      </c>
      <c r="E575" s="71">
        <v>80</v>
      </c>
      <c r="F575" s="70">
        <f t="shared" ca="1" si="9"/>
        <v>5760</v>
      </c>
      <c r="G575" s="45"/>
      <c r="H575" s="45"/>
      <c r="I575" s="45"/>
      <c r="J575" s="45"/>
    </row>
    <row r="576" spans="1:10" ht="13.5" customHeight="1" x14ac:dyDescent="0.2">
      <c r="A576" s="82">
        <v>44121708</v>
      </c>
      <c r="B576" s="69" t="str">
        <f t="shared" ref="B576:B603" ca="1" si="10">IFERROR(INDEX(UNSPSCDes,MATCH(INDIRECT(ADDRESS(ROW(),COLUMN()-1,4)),UNSPSCCode,0)),"")</f>
        <v>Marcadores</v>
      </c>
      <c r="C576" s="82" t="s">
        <v>1449</v>
      </c>
      <c r="D576" s="82">
        <v>24</v>
      </c>
      <c r="E576" s="71">
        <v>80</v>
      </c>
      <c r="F576" s="70">
        <f t="shared" ref="F576:F603" ca="1" si="11">INDIRECT(ADDRESS(ROW(),COLUMN()-2,4))*INDIRECT(ADDRESS(ROW(),COLUMN()-1,4))</f>
        <v>1920</v>
      </c>
      <c r="G576" s="45"/>
      <c r="H576" s="45"/>
      <c r="I576" s="45"/>
      <c r="J576" s="45"/>
    </row>
    <row r="577" spans="1:10" ht="13.5" customHeight="1" x14ac:dyDescent="0.2">
      <c r="A577" s="82">
        <v>44121708</v>
      </c>
      <c r="B577" s="69" t="str">
        <f t="shared" ca="1" si="10"/>
        <v>Marcadores</v>
      </c>
      <c r="C577" s="82" t="s">
        <v>1449</v>
      </c>
      <c r="D577" s="82">
        <v>24</v>
      </c>
      <c r="E577" s="71">
        <v>80</v>
      </c>
      <c r="F577" s="70">
        <f t="shared" ca="1" si="11"/>
        <v>1920</v>
      </c>
      <c r="G577" s="45"/>
      <c r="H577" s="45"/>
      <c r="I577" s="45"/>
      <c r="J577" s="45"/>
    </row>
    <row r="578" spans="1:10" ht="13.5" customHeight="1" x14ac:dyDescent="0.2">
      <c r="A578" s="82">
        <v>44111904</v>
      </c>
      <c r="B578" s="69" t="str">
        <f t="shared" ca="1" si="10"/>
        <v>Tableros de cartas o accesorios</v>
      </c>
      <c r="C578" s="82" t="s">
        <v>1449</v>
      </c>
      <c r="D578" s="82">
        <v>8</v>
      </c>
      <c r="E578" s="71">
        <v>1000</v>
      </c>
      <c r="F578" s="70">
        <f t="shared" ca="1" si="11"/>
        <v>8000</v>
      </c>
      <c r="G578" s="45"/>
      <c r="H578" s="45"/>
      <c r="I578" s="45"/>
      <c r="J578" s="45"/>
    </row>
    <row r="579" spans="1:10" ht="13.5" customHeight="1" x14ac:dyDescent="0.2">
      <c r="A579" s="82">
        <v>44111904</v>
      </c>
      <c r="B579" s="69" t="str">
        <f t="shared" ca="1" si="10"/>
        <v>Tableros de cartas o accesorios</v>
      </c>
      <c r="C579" s="82" t="s">
        <v>1449</v>
      </c>
      <c r="D579" s="82">
        <v>7</v>
      </c>
      <c r="E579" s="71">
        <v>1500</v>
      </c>
      <c r="F579" s="70">
        <f t="shared" ca="1" si="11"/>
        <v>10500</v>
      </c>
      <c r="G579" s="45"/>
      <c r="H579" s="45"/>
      <c r="I579" s="45"/>
      <c r="J579" s="45"/>
    </row>
    <row r="580" spans="1:10" ht="13.5" customHeight="1" x14ac:dyDescent="0.2">
      <c r="A580" s="82">
        <v>44122113</v>
      </c>
      <c r="B580" s="69" t="str">
        <f t="shared" ca="1" si="10"/>
        <v>Sujetadores de etiquetas</v>
      </c>
      <c r="C580" s="82" t="s">
        <v>1449</v>
      </c>
      <c r="D580" s="82">
        <v>12</v>
      </c>
      <c r="E580" s="71">
        <v>85</v>
      </c>
      <c r="F580" s="70">
        <f t="shared" ca="1" si="11"/>
        <v>1020</v>
      </c>
      <c r="G580" s="45"/>
      <c r="H580" s="45"/>
      <c r="I580" s="45"/>
      <c r="J580" s="45"/>
    </row>
    <row r="581" spans="1:10" ht="13.5" customHeight="1" x14ac:dyDescent="0.2">
      <c r="A581" s="82">
        <v>44122002</v>
      </c>
      <c r="B581" s="69" t="str">
        <f t="shared" ca="1" si="10"/>
        <v>Protectores de hojas</v>
      </c>
      <c r="C581" s="82" t="s">
        <v>1449</v>
      </c>
      <c r="D581" s="82">
        <v>10</v>
      </c>
      <c r="E581" s="71">
        <v>240</v>
      </c>
      <c r="F581" s="70">
        <f t="shared" ca="1" si="11"/>
        <v>2400</v>
      </c>
      <c r="G581" s="45"/>
      <c r="H581" s="45"/>
      <c r="I581" s="45"/>
      <c r="J581" s="45"/>
    </row>
    <row r="582" spans="1:10" ht="13.5" customHeight="1" x14ac:dyDescent="0.2">
      <c r="A582" s="82">
        <v>31201610</v>
      </c>
      <c r="B582" s="69" t="str">
        <f t="shared" ca="1" si="10"/>
        <v>Pegamentos</v>
      </c>
      <c r="C582" s="82" t="s">
        <v>1449</v>
      </c>
      <c r="D582" s="82">
        <v>24</v>
      </c>
      <c r="E582" s="71">
        <v>100</v>
      </c>
      <c r="F582" s="70">
        <f t="shared" ca="1" si="11"/>
        <v>2400</v>
      </c>
      <c r="G582" s="45"/>
      <c r="H582" s="45"/>
      <c r="I582" s="45"/>
      <c r="J582" s="45"/>
    </row>
    <row r="583" spans="1:10" ht="13.5" customHeight="1" x14ac:dyDescent="0.2">
      <c r="A583" s="82">
        <v>31201610</v>
      </c>
      <c r="B583" s="69" t="str">
        <f t="shared" ca="1" si="10"/>
        <v>Pegamentos</v>
      </c>
      <c r="C583" s="82" t="s">
        <v>1449</v>
      </c>
      <c r="D583" s="82">
        <v>12</v>
      </c>
      <c r="E583" s="71">
        <v>230</v>
      </c>
      <c r="F583" s="70">
        <f t="shared" ca="1" si="11"/>
        <v>2760</v>
      </c>
      <c r="G583" s="45"/>
      <c r="H583" s="45"/>
      <c r="I583" s="45"/>
      <c r="J583" s="45"/>
    </row>
    <row r="584" spans="1:10" ht="13.5" customHeight="1" x14ac:dyDescent="0.2">
      <c r="A584" s="82">
        <v>44122017</v>
      </c>
      <c r="B584" s="69" t="str">
        <f t="shared" ca="1" si="10"/>
        <v>Folders de colgar o accesorios</v>
      </c>
      <c r="C584" s="82" t="s">
        <v>16989</v>
      </c>
      <c r="D584" s="82">
        <v>12</v>
      </c>
      <c r="E584" s="71">
        <v>450</v>
      </c>
      <c r="F584" s="70">
        <f t="shared" ca="1" si="11"/>
        <v>5400</v>
      </c>
      <c r="G584" s="45"/>
      <c r="H584" s="45"/>
      <c r="I584" s="45"/>
      <c r="J584" s="45"/>
    </row>
    <row r="585" spans="1:10" ht="13.5" customHeight="1" x14ac:dyDescent="0.2">
      <c r="A585" s="82">
        <v>44122017</v>
      </c>
      <c r="B585" s="69" t="str">
        <f t="shared" ca="1" si="10"/>
        <v>Folders de colgar o accesorios</v>
      </c>
      <c r="C585" s="82" t="s">
        <v>16989</v>
      </c>
      <c r="D585" s="82">
        <v>12</v>
      </c>
      <c r="E585" s="71">
        <v>500</v>
      </c>
      <c r="F585" s="70">
        <f t="shared" ca="1" si="11"/>
        <v>6000</v>
      </c>
      <c r="G585" s="45"/>
      <c r="H585" s="45"/>
      <c r="I585" s="45"/>
      <c r="J585" s="45"/>
    </row>
    <row r="586" spans="1:10" ht="13.5" customHeight="1" x14ac:dyDescent="0.2">
      <c r="A586" s="82">
        <v>45101508</v>
      </c>
      <c r="B586" s="69" t="str">
        <f t="shared" ca="1" si="10"/>
        <v>Máquinas perforadoras</v>
      </c>
      <c r="C586" s="82" t="s">
        <v>1449</v>
      </c>
      <c r="D586" s="82">
        <v>6</v>
      </c>
      <c r="E586" s="71">
        <v>750</v>
      </c>
      <c r="F586" s="70">
        <f t="shared" ca="1" si="11"/>
        <v>4500</v>
      </c>
      <c r="G586" s="45"/>
      <c r="H586" s="45"/>
      <c r="I586" s="45"/>
      <c r="J586" s="45"/>
    </row>
    <row r="587" spans="1:10" ht="13.5" customHeight="1" x14ac:dyDescent="0.2">
      <c r="A587" s="82">
        <v>45101903</v>
      </c>
      <c r="B587" s="69" t="str">
        <f t="shared" ca="1" si="10"/>
        <v>Máquinas de perforación de papel</v>
      </c>
      <c r="C587" s="82" t="s">
        <v>1449</v>
      </c>
      <c r="D587" s="82">
        <v>72</v>
      </c>
      <c r="E587" s="71">
        <v>250</v>
      </c>
      <c r="F587" s="70">
        <f t="shared" ca="1" si="11"/>
        <v>18000</v>
      </c>
      <c r="G587" s="45"/>
      <c r="H587" s="45"/>
      <c r="I587" s="45"/>
      <c r="J587" s="45"/>
    </row>
    <row r="588" spans="1:10" ht="13.5" customHeight="1" x14ac:dyDescent="0.2">
      <c r="A588" s="82">
        <v>44111905</v>
      </c>
      <c r="B588" s="69" t="str">
        <f t="shared" ca="1" si="10"/>
        <v>Tableros de borrado en seco o accesorios</v>
      </c>
      <c r="C588" s="82" t="s">
        <v>1449</v>
      </c>
      <c r="D588" s="82">
        <v>9</v>
      </c>
      <c r="E588" s="71">
        <v>1000</v>
      </c>
      <c r="F588" s="70">
        <f t="shared" ca="1" si="11"/>
        <v>9000</v>
      </c>
      <c r="G588" s="45"/>
      <c r="H588" s="45"/>
      <c r="I588" s="45"/>
      <c r="J588" s="45"/>
    </row>
    <row r="589" spans="1:10" ht="13.5" customHeight="1" x14ac:dyDescent="0.2">
      <c r="A589" s="82">
        <v>44111905</v>
      </c>
      <c r="B589" s="69" t="str">
        <f t="shared" ca="1" si="10"/>
        <v>Tableros de borrado en seco o accesorios</v>
      </c>
      <c r="C589" s="82" t="s">
        <v>1449</v>
      </c>
      <c r="D589" s="82">
        <v>7</v>
      </c>
      <c r="E589" s="71">
        <v>1500</v>
      </c>
      <c r="F589" s="70">
        <f t="shared" ca="1" si="11"/>
        <v>10500</v>
      </c>
      <c r="G589" s="45"/>
      <c r="H589" s="45"/>
      <c r="I589" s="45"/>
      <c r="J589" s="45"/>
    </row>
    <row r="590" spans="1:10" ht="13.5" customHeight="1" x14ac:dyDescent="0.2">
      <c r="A590" s="82">
        <v>44121628</v>
      </c>
      <c r="B590" s="69" t="str">
        <f t="shared" ca="1" si="10"/>
        <v>Contenedores o dispensadores de clips</v>
      </c>
      <c r="C590" s="82" t="s">
        <v>1449</v>
      </c>
      <c r="D590" s="82">
        <v>72</v>
      </c>
      <c r="E590" s="71">
        <v>40</v>
      </c>
      <c r="F590" s="70">
        <f t="shared" ca="1" si="11"/>
        <v>2880</v>
      </c>
      <c r="G590" s="45"/>
      <c r="H590" s="45"/>
      <c r="I590" s="45"/>
      <c r="J590" s="45"/>
    </row>
    <row r="591" spans="1:10" ht="13.5" customHeight="1" x14ac:dyDescent="0.2">
      <c r="A591" s="82">
        <v>44121714</v>
      </c>
      <c r="B591" s="69" t="str">
        <f t="shared" ca="1" si="10"/>
        <v>Asideras para lápices o esferos</v>
      </c>
      <c r="C591" s="82" t="s">
        <v>1449</v>
      </c>
      <c r="D591" s="82">
        <v>72</v>
      </c>
      <c r="E591" s="71">
        <v>65</v>
      </c>
      <c r="F591" s="70">
        <f t="shared" ca="1" si="11"/>
        <v>4680</v>
      </c>
      <c r="G591" s="45"/>
      <c r="H591" s="45"/>
      <c r="I591" s="45"/>
      <c r="J591" s="45"/>
    </row>
    <row r="592" spans="1:10" ht="13.5" customHeight="1" x14ac:dyDescent="0.2">
      <c r="A592" s="82">
        <v>44122113</v>
      </c>
      <c r="B592" s="69" t="str">
        <f t="shared" ca="1" si="10"/>
        <v>Sujetadores de etiquetas</v>
      </c>
      <c r="C592" s="82" t="s">
        <v>1449</v>
      </c>
      <c r="D592" s="82">
        <v>60</v>
      </c>
      <c r="E592" s="71">
        <v>30</v>
      </c>
      <c r="F592" s="70">
        <f t="shared" ca="1" si="11"/>
        <v>1800</v>
      </c>
      <c r="G592" s="45"/>
      <c r="H592" s="45"/>
      <c r="I592" s="45"/>
      <c r="J592" s="45"/>
    </row>
    <row r="593" spans="1:10" ht="13.5" customHeight="1" x14ac:dyDescent="0.2">
      <c r="A593" s="82">
        <v>41111604</v>
      </c>
      <c r="B593" s="69" t="str">
        <f t="shared" ca="1" si="10"/>
        <v>Reglas</v>
      </c>
      <c r="C593" s="82" t="s">
        <v>1449</v>
      </c>
      <c r="D593" s="82">
        <v>24</v>
      </c>
      <c r="E593" s="71">
        <v>30</v>
      </c>
      <c r="F593" s="70">
        <f t="shared" ca="1" si="11"/>
        <v>720</v>
      </c>
      <c r="G593" s="45"/>
      <c r="H593" s="45"/>
      <c r="I593" s="45"/>
      <c r="J593" s="45"/>
    </row>
    <row r="594" spans="1:10" ht="13.5" customHeight="1" x14ac:dyDescent="0.2">
      <c r="A594" s="82">
        <v>44121716</v>
      </c>
      <c r="B594" s="69" t="str">
        <f t="shared" ca="1" si="10"/>
        <v>Resaltadores</v>
      </c>
      <c r="C594" s="82" t="s">
        <v>1449</v>
      </c>
      <c r="D594" s="82">
        <v>72</v>
      </c>
      <c r="E594" s="71">
        <v>20</v>
      </c>
      <c r="F594" s="70">
        <f t="shared" ca="1" si="11"/>
        <v>1440</v>
      </c>
      <c r="G594" s="45"/>
      <c r="H594" s="45"/>
      <c r="I594" s="45"/>
      <c r="J594" s="45"/>
    </row>
    <row r="595" spans="1:10" ht="13.5" customHeight="1" x14ac:dyDescent="0.2">
      <c r="A595" s="82">
        <v>44121716</v>
      </c>
      <c r="B595" s="69" t="str">
        <f t="shared" ca="1" si="10"/>
        <v>Resaltadores</v>
      </c>
      <c r="C595" s="82" t="s">
        <v>1449</v>
      </c>
      <c r="D595" s="82">
        <v>72</v>
      </c>
      <c r="E595" s="71">
        <v>20</v>
      </c>
      <c r="F595" s="70">
        <f t="shared" ca="1" si="11"/>
        <v>1440</v>
      </c>
      <c r="G595" s="45"/>
      <c r="H595" s="45"/>
      <c r="I595" s="45"/>
      <c r="J595" s="45"/>
    </row>
    <row r="596" spans="1:10" ht="13.5" customHeight="1" x14ac:dyDescent="0.2">
      <c r="A596" s="82">
        <v>44121716</v>
      </c>
      <c r="B596" s="69" t="str">
        <f t="shared" ca="1" si="10"/>
        <v>Resaltadores</v>
      </c>
      <c r="C596" s="82" t="s">
        <v>1449</v>
      </c>
      <c r="D596" s="82">
        <v>72</v>
      </c>
      <c r="E596" s="71">
        <v>20</v>
      </c>
      <c r="F596" s="70">
        <f t="shared" ca="1" si="11"/>
        <v>1440</v>
      </c>
      <c r="G596" s="45"/>
      <c r="H596" s="45"/>
      <c r="I596" s="45"/>
      <c r="J596" s="45"/>
    </row>
    <row r="597" spans="1:10" ht="13.5" customHeight="1" x14ac:dyDescent="0.2">
      <c r="A597" s="82">
        <v>44121716</v>
      </c>
      <c r="B597" s="69" t="str">
        <f t="shared" ca="1" si="10"/>
        <v>Resaltadores</v>
      </c>
      <c r="C597" s="82" t="s">
        <v>1449</v>
      </c>
      <c r="D597" s="82">
        <v>72</v>
      </c>
      <c r="E597" s="71">
        <v>100</v>
      </c>
      <c r="F597" s="70">
        <f t="shared" ca="1" si="11"/>
        <v>7200</v>
      </c>
      <c r="G597" s="45"/>
      <c r="H597" s="45"/>
      <c r="I597" s="45"/>
      <c r="J597" s="45"/>
    </row>
    <row r="598" spans="1:10" ht="13.5" customHeight="1" x14ac:dyDescent="0.2">
      <c r="A598" s="82">
        <v>44121619</v>
      </c>
      <c r="B598" s="69" t="str">
        <f t="shared" ca="1" si="10"/>
        <v>Tajalápices manuales</v>
      </c>
      <c r="C598" s="82" t="s">
        <v>1449</v>
      </c>
      <c r="D598" s="82">
        <v>72</v>
      </c>
      <c r="E598" s="71">
        <v>40</v>
      </c>
      <c r="F598" s="70">
        <f t="shared" ca="1" si="11"/>
        <v>2880</v>
      </c>
      <c r="G598" s="45"/>
      <c r="H598" s="45"/>
      <c r="I598" s="45"/>
      <c r="J598" s="45"/>
    </row>
    <row r="599" spans="1:10" ht="13.5" customHeight="1" x14ac:dyDescent="0.2">
      <c r="A599" s="82">
        <v>44121613</v>
      </c>
      <c r="B599" s="69" t="str">
        <f t="shared" ca="1" si="10"/>
        <v>Removedores de grapas (saca ganchos)</v>
      </c>
      <c r="C599" s="82" t="s">
        <v>1449</v>
      </c>
      <c r="D599" s="82">
        <v>84</v>
      </c>
      <c r="E599" s="71">
        <v>40</v>
      </c>
      <c r="F599" s="70">
        <f t="shared" ca="1" si="11"/>
        <v>3360</v>
      </c>
      <c r="G599" s="45"/>
      <c r="H599" s="45"/>
      <c r="I599" s="45"/>
      <c r="J599" s="45"/>
    </row>
    <row r="600" spans="1:10" ht="13.5" customHeight="1" x14ac:dyDescent="0.2">
      <c r="A600" s="82">
        <v>44122012</v>
      </c>
      <c r="B600" s="69" t="str">
        <f t="shared" ca="1" si="10"/>
        <v>Portapapeles</v>
      </c>
      <c r="C600" s="82" t="s">
        <v>1449</v>
      </c>
      <c r="D600" s="82">
        <v>36</v>
      </c>
      <c r="E600" s="71">
        <v>125</v>
      </c>
      <c r="F600" s="70">
        <f t="shared" ca="1" si="11"/>
        <v>4500</v>
      </c>
      <c r="G600" s="45"/>
      <c r="H600" s="45"/>
      <c r="I600" s="45"/>
      <c r="J600" s="45"/>
    </row>
    <row r="601" spans="1:10" ht="13.5" customHeight="1" x14ac:dyDescent="0.2">
      <c r="A601" s="82">
        <v>44103502</v>
      </c>
      <c r="B601" s="69" t="str">
        <f t="shared" ca="1" si="10"/>
        <v>Tapas de encuadernación</v>
      </c>
      <c r="C601" s="82" t="s">
        <v>1449</v>
      </c>
      <c r="D601" s="82">
        <v>62</v>
      </c>
      <c r="E601" s="71">
        <v>15</v>
      </c>
      <c r="F601" s="70">
        <f t="shared" ca="1" si="11"/>
        <v>930</v>
      </c>
      <c r="G601" s="45"/>
      <c r="H601" s="45"/>
      <c r="I601" s="45"/>
      <c r="J601" s="45"/>
    </row>
    <row r="602" spans="1:10" ht="13.5" customHeight="1" x14ac:dyDescent="0.2">
      <c r="A602" s="82">
        <v>44121618</v>
      </c>
      <c r="B602" s="69" t="str">
        <f t="shared" ca="1" si="10"/>
        <v>Tijeras</v>
      </c>
      <c r="C602" s="82" t="s">
        <v>1449</v>
      </c>
      <c r="D602" s="82">
        <v>42</v>
      </c>
      <c r="E602" s="71">
        <v>215</v>
      </c>
      <c r="F602" s="70">
        <f t="shared" ca="1" si="11"/>
        <v>9030</v>
      </c>
      <c r="G602" s="45"/>
      <c r="H602" s="45"/>
      <c r="I602" s="45"/>
      <c r="J602" s="45"/>
    </row>
    <row r="603" spans="1:10" ht="13.5" customHeight="1" x14ac:dyDescent="0.2">
      <c r="A603" s="82">
        <v>44121622</v>
      </c>
      <c r="B603" s="69" t="str">
        <f t="shared" ca="1" si="10"/>
        <v>Humidificadores</v>
      </c>
      <c r="C603" s="82" t="s">
        <v>1449</v>
      </c>
      <c r="D603" s="82">
        <v>24</v>
      </c>
      <c r="E603" s="71">
        <v>70</v>
      </c>
      <c r="F603" s="70">
        <f t="shared" ca="1" si="11"/>
        <v>1680</v>
      </c>
      <c r="G603" s="45"/>
      <c r="H603" s="45"/>
      <c r="I603" s="45"/>
      <c r="J603" s="45"/>
    </row>
    <row r="604" spans="1:10" ht="14.1" customHeight="1" x14ac:dyDescent="0.2">
      <c r="A604" s="45"/>
      <c r="B604" s="45"/>
      <c r="C604" s="45"/>
      <c r="D604" s="45"/>
      <c r="E604" s="73" t="s">
        <v>12551</v>
      </c>
      <c r="F604" s="74">
        <f ca="1">SUM(Table339[MONTO TOTAL ESTIMADO])</f>
        <v>307148</v>
      </c>
      <c r="G604" s="45"/>
      <c r="H604" s="45" t="str">
        <f>C537</f>
        <v>Bienes</v>
      </c>
      <c r="I604" s="45" t="str">
        <f>E537</f>
        <v>Sí</v>
      </c>
      <c r="J604" s="45" t="str">
        <f>D537</f>
        <v>Compras Menores</v>
      </c>
    </row>
    <row r="605" spans="1:10" ht="14.1" customHeight="1" thickBot="1" x14ac:dyDescent="0.3"/>
    <row r="606" spans="1:10" ht="33.75" customHeight="1" thickBot="1" x14ac:dyDescent="0.25">
      <c r="A606" s="64" t="s">
        <v>16383</v>
      </c>
      <c r="B606" s="64" t="s">
        <v>161</v>
      </c>
      <c r="C606" s="64" t="s">
        <v>11725</v>
      </c>
      <c r="D606" s="64" t="s">
        <v>14378</v>
      </c>
      <c r="E606" s="64" t="s">
        <v>10963</v>
      </c>
      <c r="F606" s="64" t="s">
        <v>11096</v>
      </c>
      <c r="G606" s="45"/>
      <c r="H606" s="45"/>
      <c r="I606" s="45"/>
      <c r="J606" s="45"/>
    </row>
    <row r="607" spans="1:10" ht="14.1" customHeight="1" thickBot="1" x14ac:dyDescent="0.25">
      <c r="A607" s="66" t="s">
        <v>18880</v>
      </c>
      <c r="B607" s="66" t="s">
        <v>18881</v>
      </c>
      <c r="C607" s="66" t="s">
        <v>17799</v>
      </c>
      <c r="D607" s="66" t="s">
        <v>10172</v>
      </c>
      <c r="E607" s="66" t="s">
        <v>8856</v>
      </c>
      <c r="F607" s="66"/>
      <c r="G607" s="45"/>
      <c r="H607" s="45"/>
      <c r="I607" s="45"/>
      <c r="J607" s="45"/>
    </row>
    <row r="608" spans="1:10" ht="14.1" customHeight="1" thickBot="1" x14ac:dyDescent="0.25">
      <c r="A608" s="87" t="s">
        <v>14828</v>
      </c>
      <c r="B608" s="67" t="s">
        <v>8530</v>
      </c>
      <c r="C608" s="76">
        <v>44615</v>
      </c>
      <c r="D608" s="87" t="s">
        <v>9387</v>
      </c>
      <c r="E608" s="67" t="s">
        <v>13094</v>
      </c>
      <c r="F608" s="81" t="s">
        <v>3080</v>
      </c>
      <c r="G608" s="45"/>
      <c r="H608" s="45"/>
      <c r="I608" s="45"/>
      <c r="J608" s="45"/>
    </row>
    <row r="609" spans="1:10" ht="14.1" customHeight="1" thickBot="1" x14ac:dyDescent="0.25">
      <c r="A609" s="88"/>
      <c r="B609" s="67" t="s">
        <v>1786</v>
      </c>
      <c r="C609" s="77">
        <f>IF(C608="","",IF(AND(MONTH(C608)&gt;=1,MONTH(C608)&lt;=3),1,IF(AND(MONTH(C608)&gt;=4,MONTH(C608)&lt;=6),2,IF(AND(MONTH(C608)&gt;=7,MONTH(C608)&lt;=9),3,4))))</f>
        <v>1</v>
      </c>
      <c r="D609" s="88"/>
      <c r="E609" s="67" t="s">
        <v>2417</v>
      </c>
      <c r="F609" s="81" t="s">
        <v>11113</v>
      </c>
      <c r="G609" s="45"/>
      <c r="H609" s="45"/>
      <c r="I609" s="45"/>
      <c r="J609" s="45"/>
    </row>
    <row r="610" spans="1:10" ht="14.1" customHeight="1" thickBot="1" x14ac:dyDescent="0.25">
      <c r="A610" s="88"/>
      <c r="B610" s="67" t="s">
        <v>12943</v>
      </c>
      <c r="C610" s="76">
        <v>44618</v>
      </c>
      <c r="D610" s="88"/>
      <c r="E610" s="67" t="s">
        <v>3073</v>
      </c>
      <c r="F610" s="81" t="s">
        <v>11113</v>
      </c>
      <c r="G610" s="45"/>
      <c r="H610" s="45"/>
      <c r="I610" s="45"/>
      <c r="J610" s="45"/>
    </row>
    <row r="611" spans="1:10" ht="14.1" customHeight="1" thickBot="1" x14ac:dyDescent="0.25">
      <c r="A611" s="88"/>
      <c r="B611" s="67" t="s">
        <v>1786</v>
      </c>
      <c r="C611" s="77">
        <f>IF(C610="","",IF(AND(MONTH(C610)&gt;=1,MONTH(C610)&lt;=3),1,IF(AND(MONTH(C610)&gt;=4,MONTH(C610)&lt;=6),2,IF(AND(MONTH(C610)&gt;=7,MONTH(C610)&lt;=9),3,4))))</f>
        <v>1</v>
      </c>
      <c r="D611" s="88"/>
      <c r="E611" s="67" t="s">
        <v>13193</v>
      </c>
      <c r="F611" s="66" t="s">
        <v>11113</v>
      </c>
      <c r="G611" s="45"/>
      <c r="H611" s="45"/>
      <c r="I611" s="45"/>
      <c r="J611" s="45"/>
    </row>
    <row r="612" spans="1:10" ht="14.1" customHeight="1" thickBot="1" x14ac:dyDescent="0.25">
      <c r="A612" s="45"/>
      <c r="B612" s="45"/>
      <c r="C612" s="45"/>
      <c r="D612" s="45"/>
      <c r="E612" s="45"/>
      <c r="F612" s="45"/>
      <c r="G612" s="45"/>
      <c r="H612" s="45"/>
      <c r="I612" s="45"/>
      <c r="J612" s="45"/>
    </row>
    <row r="613" spans="1:10" ht="14.1" customHeight="1" thickBot="1" x14ac:dyDescent="0.25">
      <c r="A613" s="72" t="s">
        <v>15736</v>
      </c>
      <c r="B613" s="72" t="s">
        <v>16147</v>
      </c>
      <c r="C613" s="72" t="s">
        <v>15642</v>
      </c>
      <c r="D613" s="72" t="s">
        <v>15252</v>
      </c>
      <c r="E613" s="72" t="s">
        <v>6933</v>
      </c>
      <c r="F613" s="72" t="s">
        <v>15281</v>
      </c>
      <c r="G613" s="45"/>
      <c r="H613" s="45"/>
      <c r="I613" s="45"/>
      <c r="J613" s="45"/>
    </row>
    <row r="614" spans="1:10" ht="13.5" customHeight="1" x14ac:dyDescent="0.2">
      <c r="A614" s="82">
        <v>55121621</v>
      </c>
      <c r="B614" s="69" t="str">
        <f ca="1">IFERROR(INDEX(UNSPSCDes,MATCH(INDIRECT(ADDRESS(ROW(),COLUMN()-1,4)),UNSPSCCode,0)),"")</f>
        <v>Sellos notariales</v>
      </c>
      <c r="C614" s="82" t="s">
        <v>1449</v>
      </c>
      <c r="D614" s="82">
        <v>40</v>
      </c>
      <c r="E614" s="71">
        <v>2000</v>
      </c>
      <c r="F614" s="70">
        <f ca="1">INDIRECT(ADDRESS(ROW(),COLUMN()-2,4))*INDIRECT(ADDRESS(ROW(),COLUMN()-1,4))</f>
        <v>80000</v>
      </c>
      <c r="G614" s="45"/>
      <c r="H614" s="45"/>
      <c r="I614" s="45"/>
      <c r="J614" s="45"/>
    </row>
    <row r="615" spans="1:10" ht="14.1" customHeight="1" x14ac:dyDescent="0.2">
      <c r="A615" s="45"/>
      <c r="B615" s="45"/>
      <c r="C615" s="45"/>
      <c r="D615" s="45"/>
      <c r="E615" s="73" t="s">
        <v>12551</v>
      </c>
      <c r="F615" s="74">
        <f ca="1">SUM(Table340[MONTO TOTAL ESTIMADO])</f>
        <v>80000</v>
      </c>
      <c r="G615" s="45"/>
      <c r="H615" s="45" t="str">
        <f>C607</f>
        <v>Bienes</v>
      </c>
      <c r="I615" s="45" t="str">
        <f>E607</f>
        <v>Sí</v>
      </c>
      <c r="J615" s="45" t="str">
        <f>D607</f>
        <v>Compras por debajo del Umbral</v>
      </c>
    </row>
    <row r="616" spans="1:10" ht="14.1" customHeight="1" thickBot="1" x14ac:dyDescent="0.3"/>
    <row r="617" spans="1:10" ht="33.75" customHeight="1" thickBot="1" x14ac:dyDescent="0.25">
      <c r="A617" s="64" t="s">
        <v>16383</v>
      </c>
      <c r="B617" s="64" t="s">
        <v>161</v>
      </c>
      <c r="C617" s="64" t="s">
        <v>11725</v>
      </c>
      <c r="D617" s="64" t="s">
        <v>14378</v>
      </c>
      <c r="E617" s="64" t="s">
        <v>10963</v>
      </c>
      <c r="F617" s="64" t="s">
        <v>11096</v>
      </c>
      <c r="G617" s="45"/>
      <c r="H617" s="45"/>
      <c r="I617" s="45"/>
      <c r="J617" s="45"/>
    </row>
    <row r="618" spans="1:10" ht="14.1" customHeight="1" thickBot="1" x14ac:dyDescent="0.25">
      <c r="A618" s="66" t="s">
        <v>18882</v>
      </c>
      <c r="B618" s="66" t="s">
        <v>18883</v>
      </c>
      <c r="C618" s="66" t="s">
        <v>17799</v>
      </c>
      <c r="D618" s="66" t="s">
        <v>17484</v>
      </c>
      <c r="E618" s="66" t="s">
        <v>8856</v>
      </c>
      <c r="F618" s="66"/>
      <c r="G618" s="45"/>
      <c r="H618" s="45"/>
      <c r="I618" s="45"/>
      <c r="J618" s="45"/>
    </row>
    <row r="619" spans="1:10" ht="14.1" customHeight="1" thickBot="1" x14ac:dyDescent="0.25">
      <c r="A619" s="87" t="s">
        <v>14828</v>
      </c>
      <c r="B619" s="67" t="s">
        <v>8530</v>
      </c>
      <c r="C619" s="76">
        <v>44615</v>
      </c>
      <c r="D619" s="87" t="s">
        <v>9387</v>
      </c>
      <c r="E619" s="67" t="s">
        <v>13094</v>
      </c>
      <c r="F619" s="81" t="s">
        <v>3080</v>
      </c>
      <c r="G619" s="45"/>
      <c r="H619" s="45"/>
      <c r="I619" s="45"/>
      <c r="J619" s="45"/>
    </row>
    <row r="620" spans="1:10" ht="14.1" customHeight="1" thickBot="1" x14ac:dyDescent="0.25">
      <c r="A620" s="88"/>
      <c r="B620" s="67" t="s">
        <v>1786</v>
      </c>
      <c r="C620" s="77">
        <f>IF(C619="","",IF(AND(MONTH(C619)&gt;=1,MONTH(C619)&lt;=3),1,IF(AND(MONTH(C619)&gt;=4,MONTH(C619)&lt;=6),2,IF(AND(MONTH(C619)&gt;=7,MONTH(C619)&lt;=9),3,4))))</f>
        <v>1</v>
      </c>
      <c r="D620" s="88"/>
      <c r="E620" s="67" t="s">
        <v>2417</v>
      </c>
      <c r="F620" s="81" t="s">
        <v>11113</v>
      </c>
      <c r="G620" s="45"/>
      <c r="H620" s="45"/>
      <c r="I620" s="45"/>
      <c r="J620" s="45"/>
    </row>
    <row r="621" spans="1:10" ht="14.1" customHeight="1" thickBot="1" x14ac:dyDescent="0.25">
      <c r="A621" s="88"/>
      <c r="B621" s="67" t="s">
        <v>12943</v>
      </c>
      <c r="C621" s="76">
        <v>44618</v>
      </c>
      <c r="D621" s="88"/>
      <c r="E621" s="67" t="s">
        <v>3073</v>
      </c>
      <c r="F621" s="81" t="s">
        <v>11113</v>
      </c>
      <c r="G621" s="45"/>
      <c r="H621" s="45"/>
      <c r="I621" s="45"/>
      <c r="J621" s="45"/>
    </row>
    <row r="622" spans="1:10" ht="14.1" customHeight="1" thickBot="1" x14ac:dyDescent="0.25">
      <c r="A622" s="88"/>
      <c r="B622" s="67" t="s">
        <v>1786</v>
      </c>
      <c r="C622" s="77">
        <f>IF(C621="","",IF(AND(MONTH(C621)&gt;=1,MONTH(C621)&lt;=3),1,IF(AND(MONTH(C621)&gt;=4,MONTH(C621)&lt;=6),2,IF(AND(MONTH(C621)&gt;=7,MONTH(C621)&lt;=9),3,4))))</f>
        <v>1</v>
      </c>
      <c r="D622" s="88"/>
      <c r="E622" s="67" t="s">
        <v>13193</v>
      </c>
      <c r="F622" s="66" t="s">
        <v>11113</v>
      </c>
      <c r="G622" s="45"/>
      <c r="H622" s="45"/>
      <c r="I622" s="45"/>
      <c r="J622" s="45"/>
    </row>
    <row r="623" spans="1:10" ht="14.1" customHeight="1" thickBot="1" x14ac:dyDescent="0.25">
      <c r="A623" s="45"/>
      <c r="B623" s="45"/>
      <c r="C623" s="45"/>
      <c r="D623" s="45"/>
      <c r="E623" s="45"/>
      <c r="F623" s="45"/>
      <c r="G623" s="45"/>
      <c r="H623" s="45"/>
      <c r="I623" s="45"/>
      <c r="J623" s="45"/>
    </row>
    <row r="624" spans="1:10" ht="14.1" customHeight="1" thickBot="1" x14ac:dyDescent="0.25">
      <c r="A624" s="72" t="s">
        <v>15736</v>
      </c>
      <c r="B624" s="72" t="s">
        <v>16147</v>
      </c>
      <c r="C624" s="72" t="s">
        <v>15642</v>
      </c>
      <c r="D624" s="72" t="s">
        <v>15252</v>
      </c>
      <c r="E624" s="72" t="s">
        <v>6933</v>
      </c>
      <c r="F624" s="72" t="s">
        <v>15281</v>
      </c>
      <c r="G624" s="45"/>
      <c r="H624" s="45"/>
      <c r="I624" s="45"/>
      <c r="J624" s="45"/>
    </row>
    <row r="625" spans="1:10" ht="13.5" customHeight="1" x14ac:dyDescent="0.2">
      <c r="A625" s="82">
        <v>44103103</v>
      </c>
      <c r="B625" s="69" t="str">
        <f ca="1">IFERROR(INDEX(UNSPSCDes,MATCH(INDIRECT(ADDRESS(ROW(),COLUMN()-1,4)),UNSPSCCode,0)),"")</f>
        <v>Tóner para impresoras o fax</v>
      </c>
      <c r="C625" s="82" t="s">
        <v>1449</v>
      </c>
      <c r="D625" s="82">
        <v>78</v>
      </c>
      <c r="E625" s="71">
        <v>2500</v>
      </c>
      <c r="F625" s="70">
        <f ca="1">INDIRECT(ADDRESS(ROW(),COLUMN()-2,4))*INDIRECT(ADDRESS(ROW(),COLUMN()-1,4))</f>
        <v>195000</v>
      </c>
      <c r="G625" s="45"/>
      <c r="H625" s="45"/>
      <c r="I625" s="45"/>
      <c r="J625" s="45"/>
    </row>
    <row r="626" spans="1:10" ht="14.1" customHeight="1" x14ac:dyDescent="0.2">
      <c r="A626" s="45"/>
      <c r="B626" s="45"/>
      <c r="C626" s="45"/>
      <c r="D626" s="45"/>
      <c r="E626" s="73" t="s">
        <v>12551</v>
      </c>
      <c r="F626" s="74">
        <f ca="1">SUM(Table341[MONTO TOTAL ESTIMADO])</f>
        <v>195000</v>
      </c>
      <c r="G626" s="45"/>
      <c r="H626" s="45" t="str">
        <f>C618</f>
        <v>Bienes</v>
      </c>
      <c r="I626" s="45" t="str">
        <f>E618</f>
        <v>Sí</v>
      </c>
      <c r="J626" s="45" t="str">
        <f>D618</f>
        <v>Compras Menores</v>
      </c>
    </row>
    <row r="627" spans="1:10" ht="14.1" customHeight="1" thickBot="1" x14ac:dyDescent="0.3"/>
    <row r="628" spans="1:10" ht="33.75" customHeight="1" thickBot="1" x14ac:dyDescent="0.25">
      <c r="A628" s="64" t="s">
        <v>16383</v>
      </c>
      <c r="B628" s="64" t="s">
        <v>161</v>
      </c>
      <c r="C628" s="64" t="s">
        <v>11725</v>
      </c>
      <c r="D628" s="64" t="s">
        <v>14378</v>
      </c>
      <c r="E628" s="64" t="s">
        <v>10963</v>
      </c>
      <c r="F628" s="64" t="s">
        <v>11096</v>
      </c>
      <c r="G628" s="45"/>
      <c r="H628" s="45"/>
      <c r="I628" s="45"/>
      <c r="J628" s="45"/>
    </row>
    <row r="629" spans="1:10" ht="14.1" customHeight="1" thickBot="1" x14ac:dyDescent="0.25">
      <c r="A629" s="66" t="s">
        <v>18884</v>
      </c>
      <c r="B629" s="66" t="s">
        <v>18885</v>
      </c>
      <c r="C629" s="66" t="s">
        <v>17799</v>
      </c>
      <c r="D629" s="66" t="s">
        <v>17484</v>
      </c>
      <c r="E629" s="66" t="s">
        <v>8856</v>
      </c>
      <c r="F629" s="66"/>
      <c r="G629" s="45"/>
      <c r="H629" s="45"/>
      <c r="I629" s="45"/>
      <c r="J629" s="45"/>
    </row>
    <row r="630" spans="1:10" ht="14.1" customHeight="1" thickBot="1" x14ac:dyDescent="0.25">
      <c r="A630" s="87" t="s">
        <v>14828</v>
      </c>
      <c r="B630" s="67" t="s">
        <v>8530</v>
      </c>
      <c r="C630" s="76">
        <v>44671</v>
      </c>
      <c r="D630" s="87" t="s">
        <v>9387</v>
      </c>
      <c r="E630" s="67" t="s">
        <v>13094</v>
      </c>
      <c r="F630" s="81" t="s">
        <v>3080</v>
      </c>
      <c r="G630" s="45"/>
      <c r="H630" s="45"/>
      <c r="I630" s="45"/>
      <c r="J630" s="45"/>
    </row>
    <row r="631" spans="1:10" ht="14.1" customHeight="1" thickBot="1" x14ac:dyDescent="0.25">
      <c r="A631" s="88"/>
      <c r="B631" s="67" t="s">
        <v>1786</v>
      </c>
      <c r="C631" s="77">
        <f>IF(C630="","",IF(AND(MONTH(C630)&gt;=1,MONTH(C630)&lt;=3),1,IF(AND(MONTH(C630)&gt;=4,MONTH(C630)&lt;=6),2,IF(AND(MONTH(C630)&gt;=7,MONTH(C630)&lt;=9),3,4))))</f>
        <v>2</v>
      </c>
      <c r="D631" s="88"/>
      <c r="E631" s="67" t="s">
        <v>2417</v>
      </c>
      <c r="F631" s="81" t="s">
        <v>11113</v>
      </c>
      <c r="G631" s="45"/>
      <c r="H631" s="45"/>
      <c r="I631" s="45"/>
      <c r="J631" s="45"/>
    </row>
    <row r="632" spans="1:10" ht="14.1" customHeight="1" thickBot="1" x14ac:dyDescent="0.25">
      <c r="A632" s="88"/>
      <c r="B632" s="67" t="s">
        <v>12943</v>
      </c>
      <c r="C632" s="76">
        <v>44680</v>
      </c>
      <c r="D632" s="88"/>
      <c r="E632" s="67" t="s">
        <v>3073</v>
      </c>
      <c r="F632" s="81" t="s">
        <v>11113</v>
      </c>
      <c r="G632" s="45"/>
      <c r="H632" s="45"/>
      <c r="I632" s="45"/>
      <c r="J632" s="45"/>
    </row>
    <row r="633" spans="1:10" ht="14.1" customHeight="1" thickBot="1" x14ac:dyDescent="0.25">
      <c r="A633" s="88"/>
      <c r="B633" s="67" t="s">
        <v>1786</v>
      </c>
      <c r="C633" s="77">
        <f>IF(C632="","",IF(AND(MONTH(C632)&gt;=1,MONTH(C632)&lt;=3),1,IF(AND(MONTH(C632)&gt;=4,MONTH(C632)&lt;=6),2,IF(AND(MONTH(C632)&gt;=7,MONTH(C632)&lt;=9),3,4))))</f>
        <v>2</v>
      </c>
      <c r="D633" s="88"/>
      <c r="E633" s="67" t="s">
        <v>13193</v>
      </c>
      <c r="F633" s="66" t="s">
        <v>11113</v>
      </c>
      <c r="G633" s="45"/>
      <c r="H633" s="45"/>
      <c r="I633" s="45"/>
      <c r="J633" s="45"/>
    </row>
    <row r="634" spans="1:10" ht="14.1" customHeight="1" thickBot="1" x14ac:dyDescent="0.25">
      <c r="A634" s="45"/>
      <c r="B634" s="45"/>
      <c r="C634" s="45"/>
      <c r="D634" s="45"/>
      <c r="E634" s="45"/>
      <c r="F634" s="45"/>
      <c r="G634" s="45"/>
      <c r="H634" s="45"/>
      <c r="I634" s="45"/>
      <c r="J634" s="45"/>
    </row>
    <row r="635" spans="1:10" ht="14.1" customHeight="1" thickBot="1" x14ac:dyDescent="0.25">
      <c r="A635" s="72" t="s">
        <v>15736</v>
      </c>
      <c r="B635" s="72" t="s">
        <v>16147</v>
      </c>
      <c r="C635" s="72" t="s">
        <v>15642</v>
      </c>
      <c r="D635" s="72" t="s">
        <v>15252</v>
      </c>
      <c r="E635" s="72" t="s">
        <v>6933</v>
      </c>
      <c r="F635" s="72" t="s">
        <v>15281</v>
      </c>
      <c r="G635" s="45"/>
      <c r="H635" s="45"/>
      <c r="I635" s="45"/>
      <c r="J635" s="45"/>
    </row>
    <row r="636" spans="1:10" ht="14.1" customHeight="1" x14ac:dyDescent="0.2">
      <c r="A636" s="82">
        <v>14111806</v>
      </c>
      <c r="B636" s="69" t="str">
        <f t="shared" ref="B636:B642" ca="1" si="12">IFERROR(INDEX(UNSPSCDes,MATCH(INDIRECT(ADDRESS(ROW(),COLUMN()-1,4)),UNSPSCCode,0)),"")</f>
        <v>Formularios o cuestionarios de negocios</v>
      </c>
      <c r="C636" s="82" t="s">
        <v>1449</v>
      </c>
      <c r="D636" s="82">
        <v>350</v>
      </c>
      <c r="E636" s="71">
        <v>200</v>
      </c>
      <c r="F636" s="70">
        <f t="shared" ref="F636:F642" ca="1" si="13">INDIRECT(ADDRESS(ROW(),COLUMN()-2,4))*INDIRECT(ADDRESS(ROW(),COLUMN()-1,4))</f>
        <v>70000</v>
      </c>
      <c r="G636" s="45"/>
      <c r="H636" s="45"/>
      <c r="I636" s="45"/>
      <c r="J636" s="45"/>
    </row>
    <row r="637" spans="1:10" ht="13.5" customHeight="1" x14ac:dyDescent="0.2">
      <c r="A637" s="82">
        <v>14111806</v>
      </c>
      <c r="B637" s="69" t="str">
        <f t="shared" ca="1" si="12"/>
        <v>Formularios o cuestionarios de negocios</v>
      </c>
      <c r="C637" s="82" t="s">
        <v>1449</v>
      </c>
      <c r="D637" s="82">
        <v>350</v>
      </c>
      <c r="E637" s="71">
        <v>275</v>
      </c>
      <c r="F637" s="70">
        <f t="shared" ca="1" si="13"/>
        <v>96250</v>
      </c>
      <c r="G637" s="45"/>
      <c r="H637" s="45"/>
      <c r="I637" s="45"/>
      <c r="J637" s="45"/>
    </row>
    <row r="638" spans="1:10" ht="13.5" customHeight="1" x14ac:dyDescent="0.2">
      <c r="A638" s="82">
        <v>14111806</v>
      </c>
      <c r="B638" s="69" t="str">
        <f t="shared" ca="1" si="12"/>
        <v>Formularios o cuestionarios de negocios</v>
      </c>
      <c r="C638" s="82" t="s">
        <v>1449</v>
      </c>
      <c r="D638" s="82">
        <v>75</v>
      </c>
      <c r="E638" s="71">
        <v>350</v>
      </c>
      <c r="F638" s="70">
        <f t="shared" ca="1" si="13"/>
        <v>26250</v>
      </c>
      <c r="G638" s="45"/>
      <c r="H638" s="45"/>
      <c r="I638" s="45"/>
      <c r="J638" s="45"/>
    </row>
    <row r="639" spans="1:10" ht="13.5" customHeight="1" x14ac:dyDescent="0.2">
      <c r="A639" s="82">
        <v>14111806</v>
      </c>
      <c r="B639" s="69" t="str">
        <f t="shared" ca="1" si="12"/>
        <v>Formularios o cuestionarios de negocios</v>
      </c>
      <c r="C639" s="82" t="s">
        <v>1449</v>
      </c>
      <c r="D639" s="82">
        <v>75</v>
      </c>
      <c r="E639" s="71">
        <v>350</v>
      </c>
      <c r="F639" s="70">
        <f t="shared" ca="1" si="13"/>
        <v>26250</v>
      </c>
      <c r="G639" s="45"/>
      <c r="H639" s="45"/>
      <c r="I639" s="45"/>
      <c r="J639" s="45"/>
    </row>
    <row r="640" spans="1:10" ht="13.5" customHeight="1" x14ac:dyDescent="0.2">
      <c r="A640" s="82">
        <v>14111806</v>
      </c>
      <c r="B640" s="69" t="str">
        <f t="shared" ca="1" si="12"/>
        <v>Formularios o cuestionarios de negocios</v>
      </c>
      <c r="C640" s="82" t="s">
        <v>1449</v>
      </c>
      <c r="D640" s="82">
        <v>75</v>
      </c>
      <c r="E640" s="71">
        <v>150</v>
      </c>
      <c r="F640" s="70">
        <f t="shared" ca="1" si="13"/>
        <v>11250</v>
      </c>
      <c r="G640" s="45"/>
      <c r="H640" s="45"/>
      <c r="I640" s="45"/>
      <c r="J640" s="45"/>
    </row>
    <row r="641" spans="1:10" ht="13.5" customHeight="1" x14ac:dyDescent="0.2">
      <c r="A641" s="82">
        <v>14111806</v>
      </c>
      <c r="B641" s="69" t="str">
        <f t="shared" ca="1" si="12"/>
        <v>Formularios o cuestionarios de negocios</v>
      </c>
      <c r="C641" s="82" t="s">
        <v>1449</v>
      </c>
      <c r="D641" s="82">
        <v>75</v>
      </c>
      <c r="E641" s="71">
        <v>350</v>
      </c>
      <c r="F641" s="70">
        <f t="shared" ca="1" si="13"/>
        <v>26250</v>
      </c>
      <c r="G641" s="45"/>
      <c r="H641" s="45"/>
      <c r="I641" s="45"/>
      <c r="J641" s="45"/>
    </row>
    <row r="642" spans="1:10" ht="13.5" customHeight="1" x14ac:dyDescent="0.2">
      <c r="A642" s="82">
        <v>14111604</v>
      </c>
      <c r="B642" s="69" t="str">
        <f t="shared" ca="1" si="12"/>
        <v>Tarjetas de presentación</v>
      </c>
      <c r="C642" s="82" t="s">
        <v>1449</v>
      </c>
      <c r="D642" s="82">
        <v>3750</v>
      </c>
      <c r="E642" s="71">
        <v>15</v>
      </c>
      <c r="F642" s="70">
        <f t="shared" ca="1" si="13"/>
        <v>56250</v>
      </c>
      <c r="G642" s="45"/>
      <c r="H642" s="45"/>
      <c r="I642" s="45"/>
      <c r="J642" s="45"/>
    </row>
    <row r="643" spans="1:10" ht="14.1" customHeight="1" x14ac:dyDescent="0.2">
      <c r="A643" s="45"/>
      <c r="B643" s="45"/>
      <c r="C643" s="45"/>
      <c r="D643" s="45"/>
      <c r="E643" s="73" t="s">
        <v>12551</v>
      </c>
      <c r="F643" s="74">
        <f ca="1">SUM(Table342[MONTO TOTAL ESTIMADO])</f>
        <v>312500</v>
      </c>
      <c r="G643" s="45"/>
      <c r="H643" s="45" t="str">
        <f>C629</f>
        <v>Bienes</v>
      </c>
      <c r="I643" s="45" t="str">
        <f>E629</f>
        <v>Sí</v>
      </c>
      <c r="J643" s="45" t="str">
        <f>D629</f>
        <v>Compras Menores</v>
      </c>
    </row>
    <row r="644" spans="1:10" ht="14.1" customHeight="1" thickBot="1" x14ac:dyDescent="0.3"/>
    <row r="645" spans="1:10" ht="33.75" customHeight="1" thickBot="1" x14ac:dyDescent="0.25">
      <c r="A645" s="64" t="s">
        <v>16383</v>
      </c>
      <c r="B645" s="64" t="s">
        <v>161</v>
      </c>
      <c r="C645" s="64" t="s">
        <v>11725</v>
      </c>
      <c r="D645" s="64" t="s">
        <v>14378</v>
      </c>
      <c r="E645" s="64" t="s">
        <v>10963</v>
      </c>
      <c r="F645" s="64" t="s">
        <v>11096</v>
      </c>
      <c r="G645" s="45"/>
      <c r="H645" s="45"/>
      <c r="I645" s="45"/>
      <c r="J645" s="45"/>
    </row>
    <row r="646" spans="1:10" ht="14.1" customHeight="1" thickBot="1" x14ac:dyDescent="0.25">
      <c r="A646" s="66" t="s">
        <v>18882</v>
      </c>
      <c r="B646" s="66" t="s">
        <v>18886</v>
      </c>
      <c r="C646" s="66" t="s">
        <v>17799</v>
      </c>
      <c r="D646" s="66" t="s">
        <v>17484</v>
      </c>
      <c r="E646" s="66" t="s">
        <v>8856</v>
      </c>
      <c r="F646" s="66"/>
      <c r="G646" s="45"/>
      <c r="H646" s="45"/>
      <c r="I646" s="45"/>
      <c r="J646" s="45"/>
    </row>
    <row r="647" spans="1:10" ht="14.1" customHeight="1" thickBot="1" x14ac:dyDescent="0.25">
      <c r="A647" s="87" t="s">
        <v>14828</v>
      </c>
      <c r="B647" s="67" t="s">
        <v>8530</v>
      </c>
      <c r="C647" s="76">
        <v>44755</v>
      </c>
      <c r="D647" s="87" t="s">
        <v>9387</v>
      </c>
      <c r="E647" s="67" t="s">
        <v>13094</v>
      </c>
      <c r="F647" s="81" t="s">
        <v>3080</v>
      </c>
      <c r="G647" s="45"/>
      <c r="H647" s="45"/>
      <c r="I647" s="45"/>
      <c r="J647" s="45"/>
    </row>
    <row r="648" spans="1:10" ht="14.1" customHeight="1" thickBot="1" x14ac:dyDescent="0.25">
      <c r="A648" s="88"/>
      <c r="B648" s="67" t="s">
        <v>1786</v>
      </c>
      <c r="C648" s="77">
        <f>IF(C647="","",IF(AND(MONTH(C647)&gt;=1,MONTH(C647)&lt;=3),1,IF(AND(MONTH(C647)&gt;=4,MONTH(C647)&lt;=6),2,IF(AND(MONTH(C647)&gt;=7,MONTH(C647)&lt;=9),3,4))))</f>
        <v>3</v>
      </c>
      <c r="D648" s="88"/>
      <c r="E648" s="67" t="s">
        <v>2417</v>
      </c>
      <c r="F648" s="81" t="s">
        <v>11113</v>
      </c>
      <c r="G648" s="45"/>
      <c r="H648" s="45"/>
      <c r="I648" s="45"/>
      <c r="J648" s="45"/>
    </row>
    <row r="649" spans="1:10" ht="14.1" customHeight="1" thickBot="1" x14ac:dyDescent="0.25">
      <c r="A649" s="88"/>
      <c r="B649" s="67" t="s">
        <v>12943</v>
      </c>
      <c r="C649" s="76">
        <v>44760</v>
      </c>
      <c r="D649" s="88"/>
      <c r="E649" s="67" t="s">
        <v>3073</v>
      </c>
      <c r="F649" s="81" t="s">
        <v>11113</v>
      </c>
      <c r="G649" s="45"/>
      <c r="H649" s="45"/>
      <c r="I649" s="45"/>
      <c r="J649" s="45"/>
    </row>
    <row r="650" spans="1:10" ht="14.1" customHeight="1" thickBot="1" x14ac:dyDescent="0.25">
      <c r="A650" s="88"/>
      <c r="B650" s="67" t="s">
        <v>1786</v>
      </c>
      <c r="C650" s="77">
        <f>IF(C649="","",IF(AND(MONTH(C649)&gt;=1,MONTH(C649)&lt;=3),1,IF(AND(MONTH(C649)&gt;=4,MONTH(C649)&lt;=6),2,IF(AND(MONTH(C649)&gt;=7,MONTH(C649)&lt;=9),3,4))))</f>
        <v>3</v>
      </c>
      <c r="D650" s="88"/>
      <c r="E650" s="67" t="s">
        <v>13193</v>
      </c>
      <c r="F650" s="66" t="s">
        <v>11113</v>
      </c>
      <c r="G650" s="45"/>
      <c r="H650" s="45"/>
      <c r="I650" s="45"/>
      <c r="J650" s="45"/>
    </row>
    <row r="651" spans="1:10" ht="14.1" customHeight="1" thickBot="1" x14ac:dyDescent="0.25">
      <c r="A651" s="45"/>
      <c r="B651" s="45"/>
      <c r="C651" s="45"/>
      <c r="D651" s="45"/>
      <c r="E651" s="45"/>
      <c r="F651" s="45"/>
      <c r="G651" s="45"/>
      <c r="H651" s="45"/>
      <c r="I651" s="45"/>
      <c r="J651" s="45"/>
    </row>
    <row r="652" spans="1:10" ht="14.1" customHeight="1" thickBot="1" x14ac:dyDescent="0.25">
      <c r="A652" s="72" t="s">
        <v>15736</v>
      </c>
      <c r="B652" s="72" t="s">
        <v>16147</v>
      </c>
      <c r="C652" s="72" t="s">
        <v>15642</v>
      </c>
      <c r="D652" s="72" t="s">
        <v>15252</v>
      </c>
      <c r="E652" s="72" t="s">
        <v>6933</v>
      </c>
      <c r="F652" s="72" t="s">
        <v>15281</v>
      </c>
      <c r="G652" s="45"/>
      <c r="H652" s="45"/>
      <c r="I652" s="45"/>
      <c r="J652" s="45"/>
    </row>
    <row r="653" spans="1:10" ht="13.5" customHeight="1" x14ac:dyDescent="0.2">
      <c r="A653" s="82">
        <v>44103103</v>
      </c>
      <c r="B653" s="69" t="str">
        <f ca="1">IFERROR(INDEX(UNSPSCDes,MATCH(INDIRECT(ADDRESS(ROW(),COLUMN()-1,4)),UNSPSCCode,0)),"")</f>
        <v>Tóner para impresoras o fax</v>
      </c>
      <c r="C653" s="82" t="s">
        <v>1449</v>
      </c>
      <c r="D653" s="82">
        <v>78</v>
      </c>
      <c r="E653" s="71">
        <v>2500</v>
      </c>
      <c r="F653" s="70">
        <f ca="1">INDIRECT(ADDRESS(ROW(),COLUMN()-2,4))*INDIRECT(ADDRESS(ROW(),COLUMN()-1,4))</f>
        <v>195000</v>
      </c>
      <c r="G653" s="45"/>
      <c r="H653" s="45"/>
      <c r="I653" s="45"/>
      <c r="J653" s="45"/>
    </row>
    <row r="654" spans="1:10" ht="14.1" customHeight="1" x14ac:dyDescent="0.2">
      <c r="A654" s="45"/>
      <c r="B654" s="45"/>
      <c r="C654" s="45"/>
      <c r="D654" s="45"/>
      <c r="E654" s="73" t="s">
        <v>12551</v>
      </c>
      <c r="F654" s="74">
        <f ca="1">SUM(Table343[MONTO TOTAL ESTIMADO])</f>
        <v>195000</v>
      </c>
      <c r="G654" s="45"/>
      <c r="H654" s="45" t="str">
        <f>C646</f>
        <v>Bienes</v>
      </c>
      <c r="I654" s="45" t="str">
        <f>E646</f>
        <v>Sí</v>
      </c>
      <c r="J654" s="45" t="str">
        <f>D646</f>
        <v>Compras Menores</v>
      </c>
    </row>
    <row r="655" spans="1:10" ht="14.1" customHeight="1" thickBot="1" x14ac:dyDescent="0.3"/>
    <row r="656" spans="1:10" ht="33.75" customHeight="1" thickBot="1" x14ac:dyDescent="0.25">
      <c r="A656" s="64" t="s">
        <v>16383</v>
      </c>
      <c r="B656" s="64" t="s">
        <v>161</v>
      </c>
      <c r="C656" s="64" t="s">
        <v>11725</v>
      </c>
      <c r="D656" s="64" t="s">
        <v>14378</v>
      </c>
      <c r="E656" s="64" t="s">
        <v>10963</v>
      </c>
      <c r="F656" s="64" t="s">
        <v>11096</v>
      </c>
      <c r="G656" s="45"/>
      <c r="H656" s="45"/>
      <c r="I656" s="45"/>
      <c r="J656" s="45"/>
    </row>
    <row r="657" spans="1:10" ht="14.1" customHeight="1" thickBot="1" x14ac:dyDescent="0.25">
      <c r="A657" s="66" t="s">
        <v>18884</v>
      </c>
      <c r="B657" s="66" t="s">
        <v>18887</v>
      </c>
      <c r="C657" s="66" t="s">
        <v>17799</v>
      </c>
      <c r="D657" s="66" t="s">
        <v>17484</v>
      </c>
      <c r="E657" s="66" t="s">
        <v>8856</v>
      </c>
      <c r="F657" s="66"/>
      <c r="G657" s="45"/>
      <c r="H657" s="45"/>
      <c r="I657" s="45"/>
      <c r="J657" s="45"/>
    </row>
    <row r="658" spans="1:10" ht="14.1" customHeight="1" thickBot="1" x14ac:dyDescent="0.25">
      <c r="A658" s="87" t="s">
        <v>14828</v>
      </c>
      <c r="B658" s="67" t="s">
        <v>8530</v>
      </c>
      <c r="C658" s="76">
        <v>44854</v>
      </c>
      <c r="D658" s="87" t="s">
        <v>9387</v>
      </c>
      <c r="E658" s="67" t="s">
        <v>13094</v>
      </c>
      <c r="F658" s="81" t="s">
        <v>3080</v>
      </c>
      <c r="G658" s="45"/>
      <c r="H658" s="45"/>
      <c r="I658" s="45"/>
      <c r="J658" s="45"/>
    </row>
    <row r="659" spans="1:10" ht="14.1" customHeight="1" thickBot="1" x14ac:dyDescent="0.25">
      <c r="A659" s="88"/>
      <c r="B659" s="67" t="s">
        <v>1786</v>
      </c>
      <c r="C659" s="77">
        <f>IF(C658="","",IF(AND(MONTH(C658)&gt;=1,MONTH(C658)&lt;=3),1,IF(AND(MONTH(C658)&gt;=4,MONTH(C658)&lt;=6),2,IF(AND(MONTH(C658)&gt;=7,MONTH(C658)&lt;=9),3,4))))</f>
        <v>4</v>
      </c>
      <c r="D659" s="88"/>
      <c r="E659" s="67" t="s">
        <v>2417</v>
      </c>
      <c r="F659" s="81" t="s">
        <v>11113</v>
      </c>
      <c r="G659" s="45"/>
      <c r="H659" s="45"/>
      <c r="I659" s="45"/>
      <c r="J659" s="45"/>
    </row>
    <row r="660" spans="1:10" ht="14.1" customHeight="1" thickBot="1" x14ac:dyDescent="0.25">
      <c r="A660" s="88"/>
      <c r="B660" s="67" t="s">
        <v>12943</v>
      </c>
      <c r="C660" s="76">
        <v>44865</v>
      </c>
      <c r="D660" s="88"/>
      <c r="E660" s="67" t="s">
        <v>3073</v>
      </c>
      <c r="F660" s="81" t="s">
        <v>11113</v>
      </c>
      <c r="G660" s="45"/>
      <c r="H660" s="45"/>
      <c r="I660" s="45"/>
      <c r="J660" s="45"/>
    </row>
    <row r="661" spans="1:10" ht="14.1" customHeight="1" thickBot="1" x14ac:dyDescent="0.25">
      <c r="A661" s="88"/>
      <c r="B661" s="67" t="s">
        <v>1786</v>
      </c>
      <c r="C661" s="77">
        <f>IF(C660="","",IF(AND(MONTH(C660)&gt;=1,MONTH(C660)&lt;=3),1,IF(AND(MONTH(C660)&gt;=4,MONTH(C660)&lt;=6),2,IF(AND(MONTH(C660)&gt;=7,MONTH(C660)&lt;=9),3,4))))</f>
        <v>4</v>
      </c>
      <c r="D661" s="88"/>
      <c r="E661" s="67" t="s">
        <v>13193</v>
      </c>
      <c r="F661" s="66" t="s">
        <v>11113</v>
      </c>
      <c r="G661" s="45"/>
      <c r="H661" s="45"/>
      <c r="I661" s="45"/>
      <c r="J661" s="45"/>
    </row>
    <row r="662" spans="1:10" ht="14.1" customHeight="1" thickBot="1" x14ac:dyDescent="0.25">
      <c r="A662" s="45"/>
      <c r="B662" s="45"/>
      <c r="C662" s="45"/>
      <c r="D662" s="45"/>
      <c r="E662" s="45"/>
      <c r="F662" s="45"/>
      <c r="G662" s="45"/>
      <c r="H662" s="45"/>
      <c r="I662" s="45"/>
      <c r="J662" s="45"/>
    </row>
    <row r="663" spans="1:10" ht="14.1" customHeight="1" thickBot="1" x14ac:dyDescent="0.25">
      <c r="A663" s="72" t="s">
        <v>15736</v>
      </c>
      <c r="B663" s="72" t="s">
        <v>16147</v>
      </c>
      <c r="C663" s="72" t="s">
        <v>15642</v>
      </c>
      <c r="D663" s="72" t="s">
        <v>15252</v>
      </c>
      <c r="E663" s="72" t="s">
        <v>6933</v>
      </c>
      <c r="F663" s="72" t="s">
        <v>15281</v>
      </c>
      <c r="G663" s="45"/>
      <c r="H663" s="45"/>
      <c r="I663" s="45"/>
      <c r="J663" s="45"/>
    </row>
    <row r="664" spans="1:10" ht="14.1" customHeight="1" x14ac:dyDescent="0.2">
      <c r="A664" s="82">
        <v>14111806</v>
      </c>
      <c r="B664" s="69" t="str">
        <f t="shared" ref="B664:B670" ca="1" si="14">IFERROR(INDEX(UNSPSCDes,MATCH(INDIRECT(ADDRESS(ROW(),COLUMN()-1,4)),UNSPSCCode,0)),"")</f>
        <v>Formularios o cuestionarios de negocios</v>
      </c>
      <c r="C664" s="82" t="s">
        <v>1449</v>
      </c>
      <c r="D664" s="82">
        <v>325</v>
      </c>
      <c r="E664" s="71">
        <v>200</v>
      </c>
      <c r="F664" s="70">
        <f t="shared" ref="F664:F670" ca="1" si="15">INDIRECT(ADDRESS(ROW(),COLUMN()-2,4))*INDIRECT(ADDRESS(ROW(),COLUMN()-1,4))</f>
        <v>65000</v>
      </c>
      <c r="G664" s="45"/>
      <c r="H664" s="45"/>
      <c r="I664" s="45"/>
      <c r="J664" s="45"/>
    </row>
    <row r="665" spans="1:10" ht="13.5" customHeight="1" x14ac:dyDescent="0.2">
      <c r="A665" s="82">
        <v>14111806</v>
      </c>
      <c r="B665" s="69" t="str">
        <f t="shared" ca="1" si="14"/>
        <v>Formularios o cuestionarios de negocios</v>
      </c>
      <c r="C665" s="82" t="s">
        <v>1449</v>
      </c>
      <c r="D665" s="82">
        <v>325</v>
      </c>
      <c r="E665" s="71">
        <v>275</v>
      </c>
      <c r="F665" s="70">
        <f t="shared" ca="1" si="15"/>
        <v>89375</v>
      </c>
      <c r="G665" s="45"/>
      <c r="H665" s="45"/>
      <c r="I665" s="45"/>
      <c r="J665" s="45"/>
    </row>
    <row r="666" spans="1:10" ht="13.5" customHeight="1" x14ac:dyDescent="0.2">
      <c r="A666" s="82">
        <v>14111806</v>
      </c>
      <c r="B666" s="69" t="str">
        <f t="shared" ca="1" si="14"/>
        <v>Formularios o cuestionarios de negocios</v>
      </c>
      <c r="C666" s="82" t="s">
        <v>1449</v>
      </c>
      <c r="D666" s="82">
        <v>70</v>
      </c>
      <c r="E666" s="71">
        <v>350</v>
      </c>
      <c r="F666" s="70">
        <f t="shared" ca="1" si="15"/>
        <v>24500</v>
      </c>
      <c r="G666" s="45"/>
      <c r="H666" s="45"/>
      <c r="I666" s="45"/>
      <c r="J666" s="45"/>
    </row>
    <row r="667" spans="1:10" ht="13.5" customHeight="1" x14ac:dyDescent="0.2">
      <c r="A667" s="82">
        <v>14111806</v>
      </c>
      <c r="B667" s="69" t="str">
        <f t="shared" ca="1" si="14"/>
        <v>Formularios o cuestionarios de negocios</v>
      </c>
      <c r="C667" s="82" t="s">
        <v>1449</v>
      </c>
      <c r="D667" s="82">
        <v>70</v>
      </c>
      <c r="E667" s="71">
        <v>350</v>
      </c>
      <c r="F667" s="70">
        <f t="shared" ca="1" si="15"/>
        <v>24500</v>
      </c>
      <c r="G667" s="45"/>
      <c r="H667" s="45"/>
      <c r="I667" s="45"/>
      <c r="J667" s="45"/>
    </row>
    <row r="668" spans="1:10" ht="13.5" customHeight="1" x14ac:dyDescent="0.2">
      <c r="A668" s="82">
        <v>14111806</v>
      </c>
      <c r="B668" s="69" t="str">
        <f t="shared" ca="1" si="14"/>
        <v>Formularios o cuestionarios de negocios</v>
      </c>
      <c r="C668" s="82" t="s">
        <v>1449</v>
      </c>
      <c r="D668" s="82">
        <v>70</v>
      </c>
      <c r="E668" s="71">
        <v>150</v>
      </c>
      <c r="F668" s="70">
        <f t="shared" ca="1" si="15"/>
        <v>10500</v>
      </c>
      <c r="G668" s="45"/>
      <c r="H668" s="45"/>
      <c r="I668" s="45"/>
      <c r="J668" s="45"/>
    </row>
    <row r="669" spans="1:10" ht="13.5" customHeight="1" x14ac:dyDescent="0.2">
      <c r="A669" s="82">
        <v>14111806</v>
      </c>
      <c r="B669" s="69" t="str">
        <f t="shared" ca="1" si="14"/>
        <v>Formularios o cuestionarios de negocios</v>
      </c>
      <c r="C669" s="82" t="s">
        <v>1449</v>
      </c>
      <c r="D669" s="82">
        <v>70</v>
      </c>
      <c r="E669" s="71">
        <v>350</v>
      </c>
      <c r="F669" s="70">
        <f t="shared" ca="1" si="15"/>
        <v>24500</v>
      </c>
      <c r="G669" s="45"/>
      <c r="H669" s="45"/>
      <c r="I669" s="45"/>
      <c r="J669" s="45"/>
    </row>
    <row r="670" spans="1:10" ht="13.5" customHeight="1" x14ac:dyDescent="0.2">
      <c r="A670" s="82">
        <v>14111604</v>
      </c>
      <c r="B670" s="69" t="str">
        <f t="shared" ca="1" si="14"/>
        <v>Tarjetas de presentación</v>
      </c>
      <c r="C670" s="82" t="s">
        <v>1449</v>
      </c>
      <c r="D670" s="82">
        <v>3750</v>
      </c>
      <c r="E670" s="71">
        <v>15</v>
      </c>
      <c r="F670" s="70">
        <f t="shared" ca="1" si="15"/>
        <v>56250</v>
      </c>
      <c r="G670" s="45"/>
      <c r="H670" s="45"/>
      <c r="I670" s="45"/>
      <c r="J670" s="45"/>
    </row>
    <row r="671" spans="1:10" ht="14.1" customHeight="1" x14ac:dyDescent="0.2">
      <c r="A671" s="45"/>
      <c r="B671" s="45"/>
      <c r="C671" s="45"/>
      <c r="D671" s="45"/>
      <c r="E671" s="73" t="s">
        <v>12551</v>
      </c>
      <c r="F671" s="74">
        <f ca="1">SUM(Table344[MONTO TOTAL ESTIMADO])</f>
        <v>294625</v>
      </c>
      <c r="G671" s="45"/>
      <c r="H671" s="45" t="str">
        <f>C657</f>
        <v>Bienes</v>
      </c>
      <c r="I671" s="45" t="str">
        <f>E657</f>
        <v>Sí</v>
      </c>
      <c r="J671" s="45" t="str">
        <f>D657</f>
        <v>Compras Menores</v>
      </c>
    </row>
    <row r="672" spans="1:10" ht="14.1" customHeight="1" thickBot="1" x14ac:dyDescent="0.3"/>
    <row r="673" spans="1:10" ht="33.75" customHeight="1" thickBot="1" x14ac:dyDescent="0.25">
      <c r="A673" s="64" t="s">
        <v>16383</v>
      </c>
      <c r="B673" s="64" t="s">
        <v>161</v>
      </c>
      <c r="C673" s="64" t="s">
        <v>11725</v>
      </c>
      <c r="D673" s="64" t="s">
        <v>14378</v>
      </c>
      <c r="E673" s="64" t="s">
        <v>10963</v>
      </c>
      <c r="F673" s="64" t="s">
        <v>11096</v>
      </c>
      <c r="G673" s="45"/>
      <c r="H673" s="45"/>
      <c r="I673" s="45"/>
      <c r="J673" s="45"/>
    </row>
    <row r="674" spans="1:10" ht="14.1" customHeight="1" thickBot="1" x14ac:dyDescent="0.25">
      <c r="A674" s="66" t="s">
        <v>18880</v>
      </c>
      <c r="B674" s="66" t="s">
        <v>18888</v>
      </c>
      <c r="C674" s="66" t="s">
        <v>17799</v>
      </c>
      <c r="D674" s="66" t="s">
        <v>10172</v>
      </c>
      <c r="E674" s="66" t="s">
        <v>8856</v>
      </c>
      <c r="F674" s="66"/>
      <c r="G674" s="45"/>
      <c r="H674" s="45"/>
      <c r="I674" s="45"/>
      <c r="J674" s="45"/>
    </row>
    <row r="675" spans="1:10" ht="14.1" customHeight="1" thickBot="1" x14ac:dyDescent="0.25">
      <c r="A675" s="87" t="s">
        <v>14828</v>
      </c>
      <c r="B675" s="67" t="s">
        <v>8530</v>
      </c>
      <c r="C675" s="76">
        <v>44846</v>
      </c>
      <c r="D675" s="87" t="s">
        <v>9387</v>
      </c>
      <c r="E675" s="67" t="s">
        <v>13094</v>
      </c>
      <c r="F675" s="81" t="s">
        <v>3080</v>
      </c>
      <c r="G675" s="45"/>
      <c r="H675" s="45"/>
      <c r="I675" s="45"/>
      <c r="J675" s="45"/>
    </row>
    <row r="676" spans="1:10" ht="14.1" customHeight="1" thickBot="1" x14ac:dyDescent="0.25">
      <c r="A676" s="88"/>
      <c r="B676" s="67" t="s">
        <v>1786</v>
      </c>
      <c r="C676" s="77">
        <f>IF(C675="","",IF(AND(MONTH(C675)&gt;=1,MONTH(C675)&lt;=3),1,IF(AND(MONTH(C675)&gt;=4,MONTH(C675)&lt;=6),2,IF(AND(MONTH(C675)&gt;=7,MONTH(C675)&lt;=9),3,4))))</f>
        <v>4</v>
      </c>
      <c r="D676" s="88"/>
      <c r="E676" s="67" t="s">
        <v>2417</v>
      </c>
      <c r="F676" s="81" t="s">
        <v>11113</v>
      </c>
      <c r="G676" s="45"/>
      <c r="H676" s="45"/>
      <c r="I676" s="45"/>
      <c r="J676" s="45"/>
    </row>
    <row r="677" spans="1:10" ht="14.1" customHeight="1" thickBot="1" x14ac:dyDescent="0.25">
      <c r="A677" s="88"/>
      <c r="B677" s="67" t="s">
        <v>12943</v>
      </c>
      <c r="C677" s="76">
        <v>44852</v>
      </c>
      <c r="D677" s="88"/>
      <c r="E677" s="67" t="s">
        <v>3073</v>
      </c>
      <c r="F677" s="81" t="s">
        <v>11113</v>
      </c>
      <c r="G677" s="45"/>
      <c r="H677" s="45"/>
      <c r="I677" s="45"/>
      <c r="J677" s="45"/>
    </row>
    <row r="678" spans="1:10" ht="14.1" customHeight="1" thickBot="1" x14ac:dyDescent="0.25">
      <c r="A678" s="88"/>
      <c r="B678" s="67" t="s">
        <v>1786</v>
      </c>
      <c r="C678" s="77">
        <f>IF(C677="","",IF(AND(MONTH(C677)&gt;=1,MONTH(C677)&lt;=3),1,IF(AND(MONTH(C677)&gt;=4,MONTH(C677)&lt;=6),2,IF(AND(MONTH(C677)&gt;=7,MONTH(C677)&lt;=9),3,4))))</f>
        <v>4</v>
      </c>
      <c r="D678" s="88"/>
      <c r="E678" s="67" t="s">
        <v>13193</v>
      </c>
      <c r="F678" s="66" t="s">
        <v>11113</v>
      </c>
      <c r="G678" s="45"/>
      <c r="H678" s="45"/>
      <c r="I678" s="45"/>
      <c r="J678" s="45"/>
    </row>
    <row r="679" spans="1:10" ht="14.1" customHeight="1" thickBot="1" x14ac:dyDescent="0.25">
      <c r="A679" s="45"/>
      <c r="B679" s="45"/>
      <c r="C679" s="45"/>
      <c r="D679" s="45"/>
      <c r="E679" s="45"/>
      <c r="F679" s="45"/>
      <c r="G679" s="45"/>
      <c r="H679" s="45"/>
      <c r="I679" s="45"/>
      <c r="J679" s="45"/>
    </row>
    <row r="680" spans="1:10" ht="14.1" customHeight="1" thickBot="1" x14ac:dyDescent="0.25">
      <c r="A680" s="72" t="s">
        <v>15736</v>
      </c>
      <c r="B680" s="72" t="s">
        <v>16147</v>
      </c>
      <c r="C680" s="72" t="s">
        <v>15642</v>
      </c>
      <c r="D680" s="72" t="s">
        <v>15252</v>
      </c>
      <c r="E680" s="72" t="s">
        <v>6933</v>
      </c>
      <c r="F680" s="72" t="s">
        <v>15281</v>
      </c>
      <c r="G680" s="45"/>
      <c r="H680" s="45"/>
      <c r="I680" s="45"/>
      <c r="J680" s="45"/>
    </row>
    <row r="681" spans="1:10" ht="13.5" customHeight="1" x14ac:dyDescent="0.2">
      <c r="A681" s="82">
        <v>55121621</v>
      </c>
      <c r="B681" s="69" t="str">
        <f ca="1">IFERROR(INDEX(UNSPSCDes,MATCH(INDIRECT(ADDRESS(ROW(),COLUMN()-1,4)),UNSPSCCode,0)),"")</f>
        <v>Sellos notariales</v>
      </c>
      <c r="C681" s="82" t="s">
        <v>1449</v>
      </c>
      <c r="D681" s="82">
        <v>35</v>
      </c>
      <c r="E681" s="71">
        <v>2000</v>
      </c>
      <c r="F681" s="70">
        <f ca="1">INDIRECT(ADDRESS(ROW(),COLUMN()-2,4))*INDIRECT(ADDRESS(ROW(),COLUMN()-1,4))</f>
        <v>70000</v>
      </c>
      <c r="G681" s="45"/>
      <c r="H681" s="45"/>
      <c r="I681" s="45"/>
      <c r="J681" s="45"/>
    </row>
    <row r="682" spans="1:10" ht="14.1" customHeight="1" x14ac:dyDescent="0.2">
      <c r="A682" s="45"/>
      <c r="B682" s="45"/>
      <c r="C682" s="45"/>
      <c r="D682" s="45"/>
      <c r="E682" s="73" t="s">
        <v>12551</v>
      </c>
      <c r="F682" s="74">
        <f ca="1">SUM(Table345[MONTO TOTAL ESTIMADO])</f>
        <v>70000</v>
      </c>
      <c r="G682" s="45"/>
      <c r="H682" s="45" t="str">
        <f>C674</f>
        <v>Bienes</v>
      </c>
      <c r="I682" s="45" t="str">
        <f>E674</f>
        <v>Sí</v>
      </c>
      <c r="J682" s="45" t="str">
        <f>D674</f>
        <v>Compras por debajo del Umbral</v>
      </c>
    </row>
    <row r="683" spans="1:10" ht="14.1" customHeight="1" thickBot="1" x14ac:dyDescent="0.3"/>
    <row r="684" spans="1:10" ht="33.75" customHeight="1" thickBot="1" x14ac:dyDescent="0.25">
      <c r="A684" s="64" t="s">
        <v>16383</v>
      </c>
      <c r="B684" s="64" t="s">
        <v>161</v>
      </c>
      <c r="C684" s="64" t="s">
        <v>11725</v>
      </c>
      <c r="D684" s="64" t="s">
        <v>14378</v>
      </c>
      <c r="E684" s="64" t="s">
        <v>10963</v>
      </c>
      <c r="F684" s="64" t="s">
        <v>11096</v>
      </c>
      <c r="G684" s="45"/>
      <c r="H684" s="45"/>
      <c r="I684" s="45"/>
      <c r="J684" s="45"/>
    </row>
    <row r="685" spans="1:10" ht="14.1" customHeight="1" thickBot="1" x14ac:dyDescent="0.25">
      <c r="A685" s="66" t="s">
        <v>18889</v>
      </c>
      <c r="B685" s="66" t="s">
        <v>18890</v>
      </c>
      <c r="C685" s="66" t="s">
        <v>17799</v>
      </c>
      <c r="D685" s="66" t="s">
        <v>17484</v>
      </c>
      <c r="E685" s="66" t="s">
        <v>8856</v>
      </c>
      <c r="F685" s="66"/>
      <c r="G685" s="45"/>
      <c r="H685" s="45"/>
      <c r="I685" s="45"/>
      <c r="J685" s="45"/>
    </row>
    <row r="686" spans="1:10" ht="14.1" customHeight="1" thickBot="1" x14ac:dyDescent="0.25">
      <c r="A686" s="87" t="s">
        <v>14828</v>
      </c>
      <c r="B686" s="67" t="s">
        <v>8530</v>
      </c>
      <c r="C686" s="76">
        <v>44655</v>
      </c>
      <c r="D686" s="87" t="s">
        <v>9387</v>
      </c>
      <c r="E686" s="67" t="s">
        <v>13094</v>
      </c>
      <c r="F686" s="81" t="s">
        <v>3080</v>
      </c>
      <c r="G686" s="45"/>
      <c r="H686" s="45"/>
      <c r="I686" s="45"/>
      <c r="J686" s="45"/>
    </row>
    <row r="687" spans="1:10" ht="14.1" customHeight="1" thickBot="1" x14ac:dyDescent="0.25">
      <c r="A687" s="88"/>
      <c r="B687" s="67" t="s">
        <v>1786</v>
      </c>
      <c r="C687" s="77">
        <f>IF(C686="","",IF(AND(MONTH(C686)&gt;=1,MONTH(C686)&lt;=3),1,IF(AND(MONTH(C686)&gt;=4,MONTH(C686)&lt;=6),2,IF(AND(MONTH(C686)&gt;=7,MONTH(C686)&lt;=9),3,4))))</f>
        <v>2</v>
      </c>
      <c r="D687" s="88"/>
      <c r="E687" s="67" t="s">
        <v>2417</v>
      </c>
      <c r="F687" s="81" t="s">
        <v>11113</v>
      </c>
      <c r="G687" s="45"/>
      <c r="H687" s="45"/>
      <c r="I687" s="45"/>
      <c r="J687" s="45"/>
    </row>
    <row r="688" spans="1:10" ht="14.1" customHeight="1" thickBot="1" x14ac:dyDescent="0.25">
      <c r="A688" s="88"/>
      <c r="B688" s="67" t="s">
        <v>12943</v>
      </c>
      <c r="C688" s="76">
        <v>44665</v>
      </c>
      <c r="D688" s="88"/>
      <c r="E688" s="67" t="s">
        <v>3073</v>
      </c>
      <c r="F688" s="81" t="s">
        <v>11113</v>
      </c>
      <c r="G688" s="45"/>
      <c r="H688" s="45"/>
      <c r="I688" s="45"/>
      <c r="J688" s="45"/>
    </row>
    <row r="689" spans="1:10" ht="14.1" customHeight="1" thickBot="1" x14ac:dyDescent="0.25">
      <c r="A689" s="88"/>
      <c r="B689" s="67" t="s">
        <v>1786</v>
      </c>
      <c r="C689" s="77">
        <f>IF(C688="","",IF(AND(MONTH(C688)&gt;=1,MONTH(C688)&lt;=3),1,IF(AND(MONTH(C688)&gt;=4,MONTH(C688)&lt;=6),2,IF(AND(MONTH(C688)&gt;=7,MONTH(C688)&lt;=9),3,4))))</f>
        <v>2</v>
      </c>
      <c r="D689" s="88"/>
      <c r="E689" s="67" t="s">
        <v>13193</v>
      </c>
      <c r="F689" s="66" t="s">
        <v>11113</v>
      </c>
      <c r="G689" s="45"/>
      <c r="H689" s="45"/>
      <c r="I689" s="45"/>
      <c r="J689" s="45"/>
    </row>
    <row r="690" spans="1:10" ht="14.1" customHeight="1" thickBot="1" x14ac:dyDescent="0.25">
      <c r="A690" s="45"/>
      <c r="B690" s="45"/>
      <c r="C690" s="45"/>
      <c r="D690" s="45"/>
      <c r="E690" s="45"/>
      <c r="F690" s="45"/>
      <c r="G690" s="45"/>
      <c r="H690" s="45"/>
      <c r="I690" s="45"/>
      <c r="J690" s="45"/>
    </row>
    <row r="691" spans="1:10" ht="14.1" customHeight="1" thickBot="1" x14ac:dyDescent="0.25">
      <c r="A691" s="72" t="s">
        <v>15736</v>
      </c>
      <c r="B691" s="72" t="s">
        <v>16147</v>
      </c>
      <c r="C691" s="72" t="s">
        <v>15642</v>
      </c>
      <c r="D691" s="72" t="s">
        <v>15252</v>
      </c>
      <c r="E691" s="72" t="s">
        <v>6933</v>
      </c>
      <c r="F691" s="72" t="s">
        <v>15281</v>
      </c>
      <c r="G691" s="45"/>
      <c r="H691" s="45"/>
      <c r="I691" s="45"/>
      <c r="J691" s="45"/>
    </row>
    <row r="692" spans="1:10" ht="14.1" customHeight="1" x14ac:dyDescent="0.2">
      <c r="A692" s="82">
        <v>40141742</v>
      </c>
      <c r="B692" s="69" t="str">
        <f t="shared" ref="B692:B717" ca="1" si="16">IFERROR(INDEX(UNSPSCDes,MATCH(INDIRECT(ADDRESS(ROW(),COLUMN()-1,4)),UNSPSCCode,0)),"")</f>
        <v>Atomizadores</v>
      </c>
      <c r="C692" s="82" t="s">
        <v>1449</v>
      </c>
      <c r="D692" s="82">
        <v>24</v>
      </c>
      <c r="E692" s="71">
        <v>50</v>
      </c>
      <c r="F692" s="70">
        <f t="shared" ref="F692:F717" ca="1" si="17">INDIRECT(ADDRESS(ROW(),COLUMN()-2,4))*INDIRECT(ADDRESS(ROW(),COLUMN()-1,4))</f>
        <v>1200</v>
      </c>
      <c r="G692" s="45"/>
      <c r="H692" s="45"/>
      <c r="I692" s="45"/>
      <c r="J692" s="45"/>
    </row>
    <row r="693" spans="1:10" ht="13.5" customHeight="1" x14ac:dyDescent="0.2">
      <c r="A693" s="82">
        <v>47131603</v>
      </c>
      <c r="B693" s="69" t="str">
        <f t="shared" ca="1" si="16"/>
        <v>Esponjas</v>
      </c>
      <c r="C693" s="82" t="s">
        <v>1449</v>
      </c>
      <c r="D693" s="82">
        <v>36</v>
      </c>
      <c r="E693" s="71">
        <v>20</v>
      </c>
      <c r="F693" s="70">
        <f t="shared" ca="1" si="17"/>
        <v>720</v>
      </c>
      <c r="G693" s="45"/>
      <c r="H693" s="45"/>
      <c r="I693" s="45"/>
      <c r="J693" s="45"/>
    </row>
    <row r="694" spans="1:10" ht="13.5" customHeight="1" x14ac:dyDescent="0.2">
      <c r="A694" s="82">
        <v>47131602</v>
      </c>
      <c r="B694" s="69" t="str">
        <f t="shared" ca="1" si="16"/>
        <v>Almohadillas para restregar</v>
      </c>
      <c r="C694" s="82" t="s">
        <v>1449</v>
      </c>
      <c r="D694" s="82">
        <v>48</v>
      </c>
      <c r="E694" s="71">
        <v>20</v>
      </c>
      <c r="F694" s="70">
        <f t="shared" ca="1" si="17"/>
        <v>960</v>
      </c>
      <c r="G694" s="45"/>
      <c r="H694" s="45"/>
      <c r="I694" s="45"/>
      <c r="J694" s="45"/>
    </row>
    <row r="695" spans="1:10" ht="13.5" customHeight="1" x14ac:dyDescent="0.2">
      <c r="A695" s="82">
        <v>41121813</v>
      </c>
      <c r="B695" s="69" t="str">
        <f t="shared" ca="1" si="16"/>
        <v>Cubetas</v>
      </c>
      <c r="C695" s="82" t="s">
        <v>1449</v>
      </c>
      <c r="D695" s="82">
        <v>24</v>
      </c>
      <c r="E695" s="71">
        <v>375</v>
      </c>
      <c r="F695" s="70">
        <f t="shared" ca="1" si="17"/>
        <v>9000</v>
      </c>
      <c r="G695" s="45"/>
      <c r="H695" s="45"/>
      <c r="I695" s="45"/>
      <c r="J695" s="45"/>
    </row>
    <row r="696" spans="1:10" ht="13.5" customHeight="1" x14ac:dyDescent="0.2">
      <c r="A696" s="82">
        <v>47131807</v>
      </c>
      <c r="B696" s="69" t="str">
        <f t="shared" ca="1" si="16"/>
        <v>Blanqueadores</v>
      </c>
      <c r="C696" s="82" t="s">
        <v>1449</v>
      </c>
      <c r="D696" s="82">
        <v>120</v>
      </c>
      <c r="E696" s="71">
        <v>70</v>
      </c>
      <c r="F696" s="70">
        <f t="shared" ca="1" si="17"/>
        <v>8400</v>
      </c>
      <c r="G696" s="45"/>
      <c r="H696" s="45"/>
      <c r="I696" s="45"/>
      <c r="J696" s="45"/>
    </row>
    <row r="697" spans="1:10" ht="13.5" customHeight="1" x14ac:dyDescent="0.2">
      <c r="A697" s="82">
        <v>47121701</v>
      </c>
      <c r="B697" s="69" t="str">
        <f t="shared" ca="1" si="16"/>
        <v>Bolsas de basura</v>
      </c>
      <c r="C697" s="82" t="s">
        <v>1449</v>
      </c>
      <c r="D697" s="82">
        <v>60</v>
      </c>
      <c r="E697" s="71">
        <v>225</v>
      </c>
      <c r="F697" s="70">
        <f t="shared" ca="1" si="17"/>
        <v>13500</v>
      </c>
      <c r="G697" s="45"/>
      <c r="H697" s="45"/>
      <c r="I697" s="45"/>
      <c r="J697" s="45"/>
    </row>
    <row r="698" spans="1:10" ht="13.5" customHeight="1" x14ac:dyDescent="0.2">
      <c r="A698" s="82">
        <v>47121701</v>
      </c>
      <c r="B698" s="69" t="str">
        <f t="shared" ca="1" si="16"/>
        <v>Bolsas de basura</v>
      </c>
      <c r="C698" s="82" t="s">
        <v>1449</v>
      </c>
      <c r="D698" s="82">
        <v>60</v>
      </c>
      <c r="E698" s="71">
        <v>300</v>
      </c>
      <c r="F698" s="70">
        <f t="shared" ca="1" si="17"/>
        <v>18000</v>
      </c>
      <c r="G698" s="45"/>
      <c r="H698" s="45"/>
      <c r="I698" s="45"/>
      <c r="J698" s="45"/>
    </row>
    <row r="699" spans="1:10" ht="13.5" customHeight="1" x14ac:dyDescent="0.2">
      <c r="A699" s="82">
        <v>47121701</v>
      </c>
      <c r="B699" s="69" t="str">
        <f t="shared" ca="1" si="16"/>
        <v>Bolsas de basura</v>
      </c>
      <c r="C699" s="82" t="s">
        <v>1449</v>
      </c>
      <c r="D699" s="82">
        <v>60</v>
      </c>
      <c r="E699" s="71">
        <v>450</v>
      </c>
      <c r="F699" s="70">
        <f t="shared" ca="1" si="17"/>
        <v>27000</v>
      </c>
      <c r="G699" s="45"/>
      <c r="H699" s="45"/>
      <c r="I699" s="45"/>
      <c r="J699" s="45"/>
    </row>
    <row r="700" spans="1:10" ht="13.5" customHeight="1" x14ac:dyDescent="0.2">
      <c r="A700" s="82">
        <v>47131605</v>
      </c>
      <c r="B700" s="69" t="str">
        <f t="shared" ca="1" si="16"/>
        <v>Cepillos de limpieza</v>
      </c>
      <c r="C700" s="82" t="s">
        <v>1449</v>
      </c>
      <c r="D700" s="82">
        <v>30</v>
      </c>
      <c r="E700" s="71">
        <v>40</v>
      </c>
      <c r="F700" s="70">
        <f t="shared" ca="1" si="17"/>
        <v>1200</v>
      </c>
      <c r="G700" s="45"/>
      <c r="H700" s="45"/>
      <c r="I700" s="45"/>
      <c r="J700" s="45"/>
    </row>
    <row r="701" spans="1:10" ht="13.5" customHeight="1" x14ac:dyDescent="0.2">
      <c r="A701" s="82">
        <v>47121702</v>
      </c>
      <c r="B701" s="69" t="str">
        <f t="shared" ca="1" si="16"/>
        <v>Contenedores de desperdicios o revestimientos rígidos</v>
      </c>
      <c r="C701" s="82" t="s">
        <v>1449</v>
      </c>
      <c r="D701" s="82">
        <v>24</v>
      </c>
      <c r="E701" s="71">
        <v>200</v>
      </c>
      <c r="F701" s="70">
        <f t="shared" ca="1" si="17"/>
        <v>4800</v>
      </c>
      <c r="G701" s="45"/>
      <c r="H701" s="45"/>
      <c r="I701" s="45"/>
      <c r="J701" s="45"/>
    </row>
    <row r="702" spans="1:10" ht="13.5" customHeight="1" x14ac:dyDescent="0.2">
      <c r="A702" s="82">
        <v>47131803</v>
      </c>
      <c r="B702" s="69" t="str">
        <f t="shared" ca="1" si="16"/>
        <v>Desinfectantes para uso doméstico</v>
      </c>
      <c r="C702" s="82" t="s">
        <v>1449</v>
      </c>
      <c r="D702" s="82">
        <v>96</v>
      </c>
      <c r="E702" s="71">
        <v>100</v>
      </c>
      <c r="F702" s="70">
        <f t="shared" ca="1" si="17"/>
        <v>9600</v>
      </c>
      <c r="G702" s="45"/>
      <c r="H702" s="45"/>
      <c r="I702" s="45"/>
      <c r="J702" s="45"/>
    </row>
    <row r="703" spans="1:10" ht="13.5" customHeight="1" x14ac:dyDescent="0.2">
      <c r="A703" s="82">
        <v>47131602</v>
      </c>
      <c r="B703" s="69" t="str">
        <f t="shared" ca="1" si="16"/>
        <v>Almohadillas para restregar</v>
      </c>
      <c r="C703" s="82" t="s">
        <v>1449</v>
      </c>
      <c r="D703" s="82">
        <v>48</v>
      </c>
      <c r="E703" s="71">
        <v>50</v>
      </c>
      <c r="F703" s="70">
        <f t="shared" ca="1" si="17"/>
        <v>2400</v>
      </c>
      <c r="G703" s="45"/>
      <c r="H703" s="45"/>
      <c r="I703" s="45"/>
      <c r="J703" s="45"/>
    </row>
    <row r="704" spans="1:10" ht="13.5" customHeight="1" x14ac:dyDescent="0.2">
      <c r="A704" s="82">
        <v>47131604</v>
      </c>
      <c r="B704" s="69" t="str">
        <f t="shared" ca="1" si="16"/>
        <v>Escobas</v>
      </c>
      <c r="C704" s="82" t="s">
        <v>1449</v>
      </c>
      <c r="D704" s="82">
        <v>144</v>
      </c>
      <c r="E704" s="71">
        <v>130</v>
      </c>
      <c r="F704" s="70">
        <f t="shared" ca="1" si="17"/>
        <v>18720</v>
      </c>
      <c r="G704" s="45"/>
      <c r="H704" s="45"/>
      <c r="I704" s="45"/>
      <c r="J704" s="45"/>
    </row>
    <row r="705" spans="1:10" ht="13.5" customHeight="1" x14ac:dyDescent="0.2">
      <c r="A705" s="82">
        <v>47131608</v>
      </c>
      <c r="B705" s="69" t="str">
        <f t="shared" ca="1" si="16"/>
        <v>Cepillos de baño</v>
      </c>
      <c r="C705" s="82" t="s">
        <v>1449</v>
      </c>
      <c r="D705" s="82">
        <v>24</v>
      </c>
      <c r="E705" s="71">
        <v>145</v>
      </c>
      <c r="F705" s="70">
        <f t="shared" ca="1" si="17"/>
        <v>3480</v>
      </c>
      <c r="G705" s="45"/>
      <c r="H705" s="45"/>
      <c r="I705" s="45"/>
      <c r="J705" s="45"/>
    </row>
    <row r="706" spans="1:10" ht="13.5" customHeight="1" x14ac:dyDescent="0.2">
      <c r="A706" s="82">
        <v>47131604</v>
      </c>
      <c r="B706" s="69" t="str">
        <f t="shared" ca="1" si="16"/>
        <v>Escobas</v>
      </c>
      <c r="C706" s="82" t="s">
        <v>1449</v>
      </c>
      <c r="D706" s="82">
        <v>36</v>
      </c>
      <c r="E706" s="71">
        <v>145</v>
      </c>
      <c r="F706" s="70">
        <f t="shared" ca="1" si="17"/>
        <v>5220</v>
      </c>
      <c r="G706" s="45"/>
      <c r="H706" s="45"/>
      <c r="I706" s="45"/>
      <c r="J706" s="45"/>
    </row>
    <row r="707" spans="1:10" ht="13.5" customHeight="1" x14ac:dyDescent="0.2">
      <c r="A707" s="82">
        <v>46181504</v>
      </c>
      <c r="B707" s="69" t="str">
        <f t="shared" ca="1" si="16"/>
        <v>Guantes de protección</v>
      </c>
      <c r="C707" s="82" t="s">
        <v>1449</v>
      </c>
      <c r="D707" s="82">
        <v>72</v>
      </c>
      <c r="E707" s="71">
        <v>125</v>
      </c>
      <c r="F707" s="70">
        <f t="shared" ca="1" si="17"/>
        <v>9000</v>
      </c>
      <c r="G707" s="45"/>
      <c r="H707" s="45"/>
      <c r="I707" s="45"/>
      <c r="J707" s="45"/>
    </row>
    <row r="708" spans="1:10" ht="13.5" customHeight="1" x14ac:dyDescent="0.2">
      <c r="A708" s="82">
        <v>47131810</v>
      </c>
      <c r="B708" s="69" t="str">
        <f t="shared" ca="1" si="16"/>
        <v>Productos para el lavaplatos</v>
      </c>
      <c r="C708" s="82" t="s">
        <v>1449</v>
      </c>
      <c r="D708" s="82">
        <v>72</v>
      </c>
      <c r="E708" s="71">
        <v>125</v>
      </c>
      <c r="F708" s="70">
        <f t="shared" ca="1" si="17"/>
        <v>9000</v>
      </c>
      <c r="G708" s="45"/>
      <c r="H708" s="45"/>
      <c r="I708" s="45"/>
      <c r="J708" s="45"/>
    </row>
    <row r="709" spans="1:10" ht="13.5" customHeight="1" x14ac:dyDescent="0.2">
      <c r="A709" s="82">
        <v>47131502</v>
      </c>
      <c r="B709" s="69" t="str">
        <f t="shared" ca="1" si="16"/>
        <v>Pañitos o toallas para limpiar</v>
      </c>
      <c r="C709" s="82" t="s">
        <v>1449</v>
      </c>
      <c r="D709" s="82">
        <v>36</v>
      </c>
      <c r="E709" s="71">
        <v>75</v>
      </c>
      <c r="F709" s="70">
        <f t="shared" ca="1" si="17"/>
        <v>2700</v>
      </c>
      <c r="G709" s="45"/>
      <c r="H709" s="45"/>
      <c r="I709" s="45"/>
      <c r="J709" s="45"/>
    </row>
    <row r="710" spans="1:10" ht="13.5" customHeight="1" x14ac:dyDescent="0.2">
      <c r="A710" s="82">
        <v>27112003</v>
      </c>
      <c r="B710" s="69" t="str">
        <f t="shared" ca="1" si="16"/>
        <v>Rastrillos</v>
      </c>
      <c r="C710" s="82" t="s">
        <v>1449</v>
      </c>
      <c r="D710" s="82">
        <v>12</v>
      </c>
      <c r="E710" s="71">
        <v>500</v>
      </c>
      <c r="F710" s="70">
        <f t="shared" ca="1" si="17"/>
        <v>6000</v>
      </c>
      <c r="G710" s="45"/>
      <c r="H710" s="45"/>
      <c r="I710" s="45"/>
      <c r="J710" s="45"/>
    </row>
    <row r="711" spans="1:10" ht="13.5" customHeight="1" x14ac:dyDescent="0.2">
      <c r="A711" s="82">
        <v>47131611</v>
      </c>
      <c r="B711" s="69" t="str">
        <f t="shared" ca="1" si="16"/>
        <v>Recogedor de basura</v>
      </c>
      <c r="C711" s="82" t="s">
        <v>1449</v>
      </c>
      <c r="D711" s="82">
        <v>24</v>
      </c>
      <c r="E711" s="71">
        <v>100</v>
      </c>
      <c r="F711" s="70">
        <f t="shared" ca="1" si="17"/>
        <v>2400</v>
      </c>
      <c r="G711" s="45"/>
      <c r="H711" s="45"/>
      <c r="I711" s="45"/>
      <c r="J711" s="45"/>
    </row>
    <row r="712" spans="1:10" ht="13.5" customHeight="1" x14ac:dyDescent="0.2">
      <c r="A712" s="82">
        <v>47131601</v>
      </c>
      <c r="B712" s="69" t="str">
        <f t="shared" ca="1" si="16"/>
        <v>Cepillos o recogedores para polvo</v>
      </c>
      <c r="C712" s="82" t="s">
        <v>1449</v>
      </c>
      <c r="D712" s="82">
        <v>24</v>
      </c>
      <c r="E712" s="71">
        <v>450</v>
      </c>
      <c r="F712" s="70">
        <f t="shared" ca="1" si="17"/>
        <v>10800</v>
      </c>
      <c r="G712" s="45"/>
      <c r="H712" s="45"/>
      <c r="I712" s="45"/>
      <c r="J712" s="45"/>
    </row>
    <row r="713" spans="1:10" ht="13.5" customHeight="1" x14ac:dyDescent="0.2">
      <c r="A713" s="82">
        <v>47131708</v>
      </c>
      <c r="B713" s="69" t="str">
        <f t="shared" ca="1" si="16"/>
        <v>Dispensador de papel de seda del cuarto de baño</v>
      </c>
      <c r="C713" s="82" t="s">
        <v>1449</v>
      </c>
      <c r="D713" s="82">
        <v>96</v>
      </c>
      <c r="E713" s="71">
        <v>175</v>
      </c>
      <c r="F713" s="70">
        <f t="shared" ca="1" si="17"/>
        <v>16800</v>
      </c>
      <c r="G713" s="45"/>
      <c r="H713" s="45"/>
      <c r="I713" s="45"/>
      <c r="J713" s="45"/>
    </row>
    <row r="714" spans="1:10" ht="13.5" customHeight="1" x14ac:dyDescent="0.2">
      <c r="A714" s="82">
        <v>47131502</v>
      </c>
      <c r="B714" s="69" t="str">
        <f t="shared" ca="1" si="16"/>
        <v>Pañitos o toallas para limpiar</v>
      </c>
      <c r="C714" s="82" t="s">
        <v>1449</v>
      </c>
      <c r="D714" s="82">
        <v>48</v>
      </c>
      <c r="E714" s="71">
        <v>50</v>
      </c>
      <c r="F714" s="70">
        <f t="shared" ca="1" si="17"/>
        <v>2400</v>
      </c>
      <c r="G714" s="45"/>
      <c r="H714" s="45"/>
      <c r="I714" s="45"/>
      <c r="J714" s="45"/>
    </row>
    <row r="715" spans="1:10" ht="13.5" customHeight="1" x14ac:dyDescent="0.2">
      <c r="A715" s="82">
        <v>47131502</v>
      </c>
      <c r="B715" s="69" t="str">
        <f t="shared" ca="1" si="16"/>
        <v>Pañitos o toallas para limpiar</v>
      </c>
      <c r="C715" s="82" t="s">
        <v>1449</v>
      </c>
      <c r="D715" s="82">
        <v>24</v>
      </c>
      <c r="E715" s="71">
        <v>80</v>
      </c>
      <c r="F715" s="70">
        <f t="shared" ca="1" si="17"/>
        <v>1920</v>
      </c>
      <c r="G715" s="45"/>
      <c r="H715" s="45"/>
      <c r="I715" s="45"/>
      <c r="J715" s="45"/>
    </row>
    <row r="716" spans="1:10" ht="13.5" customHeight="1" x14ac:dyDescent="0.2">
      <c r="A716" s="82">
        <v>47131703</v>
      </c>
      <c r="B716" s="69" t="str">
        <f t="shared" ca="1" si="16"/>
        <v>Receptáculos para residuos sanitarios</v>
      </c>
      <c r="C716" s="82" t="s">
        <v>1449</v>
      </c>
      <c r="D716" s="82">
        <v>10</v>
      </c>
      <c r="E716" s="71">
        <v>710</v>
      </c>
      <c r="F716" s="70">
        <f t="shared" ca="1" si="17"/>
        <v>7100</v>
      </c>
      <c r="G716" s="45"/>
      <c r="H716" s="45"/>
      <c r="I716" s="45"/>
      <c r="J716" s="45"/>
    </row>
    <row r="717" spans="1:10" ht="13.5" customHeight="1" x14ac:dyDescent="0.2">
      <c r="A717" s="82">
        <v>47131703</v>
      </c>
      <c r="B717" s="69" t="str">
        <f t="shared" ca="1" si="16"/>
        <v>Receptáculos para residuos sanitarios</v>
      </c>
      <c r="C717" s="82" t="s">
        <v>1449</v>
      </c>
      <c r="D717" s="82">
        <v>4</v>
      </c>
      <c r="E717" s="71">
        <v>5600</v>
      </c>
      <c r="F717" s="70">
        <f t="shared" ca="1" si="17"/>
        <v>22400</v>
      </c>
      <c r="G717" s="45"/>
      <c r="H717" s="45"/>
      <c r="I717" s="45"/>
      <c r="J717" s="45"/>
    </row>
    <row r="718" spans="1:10" ht="14.1" customHeight="1" x14ac:dyDescent="0.2">
      <c r="A718" s="45"/>
      <c r="B718" s="45"/>
      <c r="C718" s="45"/>
      <c r="D718" s="45"/>
      <c r="E718" s="73" t="s">
        <v>12551</v>
      </c>
      <c r="F718" s="74">
        <f ca="1">SUM(Table346[MONTO TOTAL ESTIMADO])</f>
        <v>214720</v>
      </c>
      <c r="G718" s="45"/>
      <c r="H718" s="45" t="str">
        <f>C685</f>
        <v>Bienes</v>
      </c>
      <c r="I718" s="45" t="str">
        <f>E685</f>
        <v>Sí</v>
      </c>
      <c r="J718" s="45" t="str">
        <f>D685</f>
        <v>Compras Menores</v>
      </c>
    </row>
    <row r="719" spans="1:10" ht="14.1" customHeight="1" thickBot="1" x14ac:dyDescent="0.3"/>
    <row r="720" spans="1:10" ht="33.75" customHeight="1" thickBot="1" x14ac:dyDescent="0.25">
      <c r="A720" s="64" t="s">
        <v>16383</v>
      </c>
      <c r="B720" s="64" t="s">
        <v>161</v>
      </c>
      <c r="C720" s="64" t="s">
        <v>11725</v>
      </c>
      <c r="D720" s="64" t="s">
        <v>14378</v>
      </c>
      <c r="E720" s="64" t="s">
        <v>10963</v>
      </c>
      <c r="F720" s="64" t="s">
        <v>11096</v>
      </c>
      <c r="G720" s="45"/>
      <c r="H720" s="45"/>
      <c r="I720" s="45"/>
      <c r="J720" s="45"/>
    </row>
    <row r="721" spans="1:10" ht="14.1" customHeight="1" thickBot="1" x14ac:dyDescent="0.25">
      <c r="A721" s="66" t="s">
        <v>18891</v>
      </c>
      <c r="B721" s="66" t="s">
        <v>18892</v>
      </c>
      <c r="C721" s="66" t="s">
        <v>17799</v>
      </c>
      <c r="D721" s="66" t="s">
        <v>17484</v>
      </c>
      <c r="E721" s="66" t="s">
        <v>8856</v>
      </c>
      <c r="F721" s="66"/>
      <c r="G721" s="45"/>
      <c r="H721" s="45"/>
      <c r="I721" s="45"/>
      <c r="J721" s="45"/>
    </row>
    <row r="722" spans="1:10" ht="14.1" customHeight="1" thickBot="1" x14ac:dyDescent="0.25">
      <c r="A722" s="87" t="s">
        <v>14828</v>
      </c>
      <c r="B722" s="67" t="s">
        <v>8530</v>
      </c>
      <c r="C722" s="76">
        <v>44621</v>
      </c>
      <c r="D722" s="87" t="s">
        <v>9387</v>
      </c>
      <c r="E722" s="67" t="s">
        <v>13094</v>
      </c>
      <c r="F722" s="81" t="s">
        <v>3080</v>
      </c>
      <c r="G722" s="45"/>
      <c r="H722" s="45"/>
      <c r="I722" s="45"/>
      <c r="J722" s="45"/>
    </row>
    <row r="723" spans="1:10" ht="14.1" customHeight="1" thickBot="1" x14ac:dyDescent="0.25">
      <c r="A723" s="88"/>
      <c r="B723" s="67" t="s">
        <v>1786</v>
      </c>
      <c r="C723" s="77">
        <f>IF(C722="","",IF(AND(MONTH(C722)&gt;=1,MONTH(C722)&lt;=3),1,IF(AND(MONTH(C722)&gt;=4,MONTH(C722)&lt;=6),2,IF(AND(MONTH(C722)&gt;=7,MONTH(C722)&lt;=9),3,4))))</f>
        <v>1</v>
      </c>
      <c r="D723" s="88"/>
      <c r="E723" s="67" t="s">
        <v>2417</v>
      </c>
      <c r="F723" s="81" t="s">
        <v>11113</v>
      </c>
      <c r="G723" s="45"/>
      <c r="H723" s="45"/>
      <c r="I723" s="45"/>
      <c r="J723" s="45"/>
    </row>
    <row r="724" spans="1:10" ht="14.1" customHeight="1" thickBot="1" x14ac:dyDescent="0.25">
      <c r="A724" s="88"/>
      <c r="B724" s="67" t="s">
        <v>12943</v>
      </c>
      <c r="C724" s="76">
        <v>44630</v>
      </c>
      <c r="D724" s="88"/>
      <c r="E724" s="67" t="s">
        <v>3073</v>
      </c>
      <c r="F724" s="81" t="s">
        <v>11113</v>
      </c>
      <c r="G724" s="45"/>
      <c r="H724" s="45"/>
      <c r="I724" s="45"/>
      <c r="J724" s="45"/>
    </row>
    <row r="725" spans="1:10" ht="14.1" customHeight="1" thickBot="1" x14ac:dyDescent="0.25">
      <c r="A725" s="88"/>
      <c r="B725" s="67" t="s">
        <v>1786</v>
      </c>
      <c r="C725" s="77">
        <f>IF(C724="","",IF(AND(MONTH(C724)&gt;=1,MONTH(C724)&lt;=3),1,IF(AND(MONTH(C724)&gt;=4,MONTH(C724)&lt;=6),2,IF(AND(MONTH(C724)&gt;=7,MONTH(C724)&lt;=9),3,4))))</f>
        <v>1</v>
      </c>
      <c r="D725" s="88"/>
      <c r="E725" s="67" t="s">
        <v>13193</v>
      </c>
      <c r="F725" s="66" t="s">
        <v>11113</v>
      </c>
      <c r="G725" s="45"/>
      <c r="H725" s="45"/>
      <c r="I725" s="45"/>
      <c r="J725" s="45"/>
    </row>
    <row r="726" spans="1:10" ht="14.1" customHeight="1" thickBot="1" x14ac:dyDescent="0.25">
      <c r="A726" s="45"/>
      <c r="B726" s="45"/>
      <c r="C726" s="45"/>
      <c r="D726" s="45"/>
      <c r="E726" s="45"/>
      <c r="F726" s="45"/>
      <c r="G726" s="45"/>
      <c r="H726" s="45"/>
      <c r="I726" s="45"/>
      <c r="J726" s="45"/>
    </row>
    <row r="727" spans="1:10" ht="14.1" customHeight="1" thickBot="1" x14ac:dyDescent="0.25">
      <c r="A727" s="72" t="s">
        <v>15736</v>
      </c>
      <c r="B727" s="72" t="s">
        <v>16147</v>
      </c>
      <c r="C727" s="72" t="s">
        <v>15642</v>
      </c>
      <c r="D727" s="72" t="s">
        <v>15252</v>
      </c>
      <c r="E727" s="72" t="s">
        <v>6933</v>
      </c>
      <c r="F727" s="72" t="s">
        <v>15281</v>
      </c>
      <c r="G727" s="45"/>
      <c r="H727" s="45"/>
      <c r="I727" s="45"/>
      <c r="J727" s="45"/>
    </row>
    <row r="728" spans="1:10" ht="14.1" customHeight="1" x14ac:dyDescent="0.2">
      <c r="A728" s="82">
        <v>51102710</v>
      </c>
      <c r="B728" s="69" t="str">
        <f ca="1">IFERROR(INDEX(UNSPSCDes,MATCH(INDIRECT(ADDRESS(ROW(),COLUMN()-1,4)),UNSPSCCode,0)),"")</f>
        <v>Antisépticos basados en alcohol o acetona</v>
      </c>
      <c r="C728" s="82" t="s">
        <v>1449</v>
      </c>
      <c r="D728" s="82">
        <v>80</v>
      </c>
      <c r="E728" s="71">
        <v>600</v>
      </c>
      <c r="F728" s="70">
        <f ca="1">INDIRECT(ADDRESS(ROW(),COLUMN()-2,4))*INDIRECT(ADDRESS(ROW(),COLUMN()-1,4))</f>
        <v>48000</v>
      </c>
      <c r="G728" s="45"/>
      <c r="H728" s="45"/>
      <c r="I728" s="45"/>
      <c r="J728" s="45"/>
    </row>
    <row r="729" spans="1:10" ht="13.5" customHeight="1" x14ac:dyDescent="0.2">
      <c r="A729" s="82">
        <v>42131606</v>
      </c>
      <c r="B729" s="69" t="str">
        <f ca="1">IFERROR(INDEX(UNSPSCDes,MATCH(INDIRECT(ADDRESS(ROW(),COLUMN()-1,4)),UNSPSCCode,0)),"")</f>
        <v>Máscaras quirúrgicas o de aislamiento para personal médico</v>
      </c>
      <c r="C729" s="82" t="s">
        <v>16989</v>
      </c>
      <c r="D729" s="82">
        <v>1000</v>
      </c>
      <c r="E729" s="71">
        <v>175</v>
      </c>
      <c r="F729" s="70">
        <f ca="1">INDIRECT(ADDRESS(ROW(),COLUMN()-2,4))*INDIRECT(ADDRESS(ROW(),COLUMN()-1,4))</f>
        <v>175000</v>
      </c>
      <c r="G729" s="45"/>
      <c r="H729" s="45"/>
      <c r="I729" s="45"/>
      <c r="J729" s="45"/>
    </row>
    <row r="730" spans="1:10" ht="13.5" customHeight="1" x14ac:dyDescent="0.2">
      <c r="A730" s="82">
        <v>53131626</v>
      </c>
      <c r="B730" s="69" t="str">
        <f ca="1">IFERROR(INDEX(UNSPSCDes,MATCH(INDIRECT(ADDRESS(ROW(),COLUMN()-1,4)),UNSPSCCode,0)),"")</f>
        <v>Desinfectante de manos</v>
      </c>
      <c r="C730" s="82" t="s">
        <v>1449</v>
      </c>
      <c r="D730" s="82">
        <v>80</v>
      </c>
      <c r="E730" s="71">
        <v>600</v>
      </c>
      <c r="F730" s="70">
        <f ca="1">INDIRECT(ADDRESS(ROW(),COLUMN()-2,4))*INDIRECT(ADDRESS(ROW(),COLUMN()-1,4))</f>
        <v>48000</v>
      </c>
      <c r="G730" s="45"/>
      <c r="H730" s="45"/>
      <c r="I730" s="45"/>
      <c r="J730" s="45"/>
    </row>
    <row r="731" spans="1:10" ht="13.5" customHeight="1" x14ac:dyDescent="0.2">
      <c r="A731" s="82">
        <v>42132205</v>
      </c>
      <c r="B731" s="69" t="str">
        <f ca="1">IFERROR(INDEX(UNSPSCDes,MATCH(INDIRECT(ADDRESS(ROW(),COLUMN()-1,4)),UNSPSCCode,0)),"")</f>
        <v>Guantes de cirugía</v>
      </c>
      <c r="C731" s="82" t="s">
        <v>1449</v>
      </c>
      <c r="D731" s="82">
        <v>50</v>
      </c>
      <c r="E731" s="71">
        <v>850</v>
      </c>
      <c r="F731" s="70">
        <f ca="1">INDIRECT(ADDRESS(ROW(),COLUMN()-2,4))*INDIRECT(ADDRESS(ROW(),COLUMN()-1,4))</f>
        <v>42500</v>
      </c>
      <c r="G731" s="45"/>
      <c r="H731" s="45"/>
      <c r="I731" s="45"/>
      <c r="J731" s="45"/>
    </row>
    <row r="732" spans="1:10" ht="14.1" customHeight="1" x14ac:dyDescent="0.2">
      <c r="A732" s="45"/>
      <c r="B732" s="45"/>
      <c r="C732" s="45"/>
      <c r="D732" s="45"/>
      <c r="E732" s="73" t="s">
        <v>12551</v>
      </c>
      <c r="F732" s="74">
        <f ca="1">SUM(Table347[MONTO TOTAL ESTIMADO])</f>
        <v>313500</v>
      </c>
      <c r="G732" s="45"/>
      <c r="H732" s="45" t="str">
        <f>C721</f>
        <v>Bienes</v>
      </c>
      <c r="I732" s="45" t="str">
        <f>E721</f>
        <v>Sí</v>
      </c>
      <c r="J732" s="45" t="str">
        <f>D721</f>
        <v>Compras Menores</v>
      </c>
    </row>
    <row r="733" spans="1:10" ht="14.1" customHeight="1" thickBot="1" x14ac:dyDescent="0.3"/>
    <row r="734" spans="1:10" ht="33.75" customHeight="1" thickBot="1" x14ac:dyDescent="0.25">
      <c r="A734" s="64" t="s">
        <v>16383</v>
      </c>
      <c r="B734" s="64" t="s">
        <v>161</v>
      </c>
      <c r="C734" s="64" t="s">
        <v>11725</v>
      </c>
      <c r="D734" s="64" t="s">
        <v>14378</v>
      </c>
      <c r="E734" s="64" t="s">
        <v>10963</v>
      </c>
      <c r="F734" s="64" t="s">
        <v>11096</v>
      </c>
      <c r="G734" s="45"/>
      <c r="H734" s="45"/>
      <c r="I734" s="45"/>
      <c r="J734" s="45"/>
    </row>
    <row r="735" spans="1:10" ht="14.1" customHeight="1" thickBot="1" x14ac:dyDescent="0.25">
      <c r="A735" s="66" t="s">
        <v>18891</v>
      </c>
      <c r="B735" s="66" t="s">
        <v>18893</v>
      </c>
      <c r="C735" s="66" t="s">
        <v>17799</v>
      </c>
      <c r="D735" s="66" t="s">
        <v>17484</v>
      </c>
      <c r="E735" s="66" t="s">
        <v>8856</v>
      </c>
      <c r="F735" s="66"/>
      <c r="G735" s="45"/>
      <c r="H735" s="45"/>
      <c r="I735" s="45"/>
      <c r="J735" s="45"/>
    </row>
    <row r="736" spans="1:10" ht="14.1" customHeight="1" thickBot="1" x14ac:dyDescent="0.25">
      <c r="A736" s="87" t="s">
        <v>14828</v>
      </c>
      <c r="B736" s="67" t="s">
        <v>8530</v>
      </c>
      <c r="C736" s="76">
        <v>44713</v>
      </c>
      <c r="D736" s="87" t="s">
        <v>9387</v>
      </c>
      <c r="E736" s="67" t="s">
        <v>13094</v>
      </c>
      <c r="F736" s="81" t="s">
        <v>3080</v>
      </c>
      <c r="G736" s="45"/>
      <c r="H736" s="45"/>
      <c r="I736" s="45"/>
      <c r="J736" s="45"/>
    </row>
    <row r="737" spans="1:10" ht="14.1" customHeight="1" thickBot="1" x14ac:dyDescent="0.25">
      <c r="A737" s="88"/>
      <c r="B737" s="67" t="s">
        <v>1786</v>
      </c>
      <c r="C737" s="77">
        <f>IF(C736="","",IF(AND(MONTH(C736)&gt;=1,MONTH(C736)&lt;=3),1,IF(AND(MONTH(C736)&gt;=4,MONTH(C736)&lt;=6),2,IF(AND(MONTH(C736)&gt;=7,MONTH(C736)&lt;=9),3,4))))</f>
        <v>2</v>
      </c>
      <c r="D737" s="88"/>
      <c r="E737" s="67" t="s">
        <v>2417</v>
      </c>
      <c r="F737" s="81" t="s">
        <v>11113</v>
      </c>
      <c r="G737" s="45"/>
      <c r="H737" s="45"/>
      <c r="I737" s="45"/>
      <c r="J737" s="45"/>
    </row>
    <row r="738" spans="1:10" ht="14.1" customHeight="1" thickBot="1" x14ac:dyDescent="0.25">
      <c r="A738" s="88"/>
      <c r="B738" s="67" t="s">
        <v>12943</v>
      </c>
      <c r="C738" s="76">
        <v>44722</v>
      </c>
      <c r="D738" s="88"/>
      <c r="E738" s="67" t="s">
        <v>3073</v>
      </c>
      <c r="F738" s="81" t="s">
        <v>11113</v>
      </c>
      <c r="G738" s="45"/>
      <c r="H738" s="45"/>
      <c r="I738" s="45"/>
      <c r="J738" s="45"/>
    </row>
    <row r="739" spans="1:10" ht="14.1" customHeight="1" thickBot="1" x14ac:dyDescent="0.25">
      <c r="A739" s="88"/>
      <c r="B739" s="67" t="s">
        <v>1786</v>
      </c>
      <c r="C739" s="77">
        <f>IF(C738="","",IF(AND(MONTH(C738)&gt;=1,MONTH(C738)&lt;=3),1,IF(AND(MONTH(C738)&gt;=4,MONTH(C738)&lt;=6),2,IF(AND(MONTH(C738)&gt;=7,MONTH(C738)&lt;=9),3,4))))</f>
        <v>2</v>
      </c>
      <c r="D739" s="88"/>
      <c r="E739" s="67" t="s">
        <v>13193</v>
      </c>
      <c r="F739" s="66" t="s">
        <v>11113</v>
      </c>
      <c r="G739" s="45"/>
      <c r="H739" s="45"/>
      <c r="I739" s="45"/>
      <c r="J739" s="45"/>
    </row>
    <row r="740" spans="1:10" ht="14.1" customHeight="1" thickBot="1" x14ac:dyDescent="0.25">
      <c r="A740" s="45"/>
      <c r="B740" s="45"/>
      <c r="C740" s="45"/>
      <c r="D740" s="45"/>
      <c r="E740" s="45"/>
      <c r="F740" s="45"/>
      <c r="G740" s="45"/>
      <c r="H740" s="45"/>
      <c r="I740" s="45"/>
      <c r="J740" s="45"/>
    </row>
    <row r="741" spans="1:10" ht="14.1" customHeight="1" thickBot="1" x14ac:dyDescent="0.25">
      <c r="A741" s="72" t="s">
        <v>15736</v>
      </c>
      <c r="B741" s="72" t="s">
        <v>16147</v>
      </c>
      <c r="C741" s="72" t="s">
        <v>15642</v>
      </c>
      <c r="D741" s="72" t="s">
        <v>15252</v>
      </c>
      <c r="E741" s="72" t="s">
        <v>6933</v>
      </c>
      <c r="F741" s="72" t="s">
        <v>15281</v>
      </c>
      <c r="G741" s="45"/>
      <c r="H741" s="45"/>
      <c r="I741" s="45"/>
      <c r="J741" s="45"/>
    </row>
    <row r="742" spans="1:10" ht="14.1" customHeight="1" x14ac:dyDescent="0.2">
      <c r="A742" s="82">
        <v>51102710</v>
      </c>
      <c r="B742" s="69" t="str">
        <f ca="1">IFERROR(INDEX(UNSPSCDes,MATCH(INDIRECT(ADDRESS(ROW(),COLUMN()-1,4)),UNSPSCCode,0)),"")</f>
        <v>Antisépticos basados en alcohol o acetona</v>
      </c>
      <c r="C742" s="82" t="s">
        <v>1449</v>
      </c>
      <c r="D742" s="82">
        <v>80</v>
      </c>
      <c r="E742" s="71">
        <v>600</v>
      </c>
      <c r="F742" s="70">
        <f ca="1">INDIRECT(ADDRESS(ROW(),COLUMN()-2,4))*INDIRECT(ADDRESS(ROW(),COLUMN()-1,4))</f>
        <v>48000</v>
      </c>
      <c r="G742" s="45"/>
      <c r="H742" s="45"/>
      <c r="I742" s="45"/>
      <c r="J742" s="45"/>
    </row>
    <row r="743" spans="1:10" ht="13.5" customHeight="1" x14ac:dyDescent="0.2">
      <c r="A743" s="82">
        <v>42131606</v>
      </c>
      <c r="B743" s="69" t="str">
        <f ca="1">IFERROR(INDEX(UNSPSCDes,MATCH(INDIRECT(ADDRESS(ROW(),COLUMN()-1,4)),UNSPSCCode,0)),"")</f>
        <v>Máscaras quirúrgicas o de aislamiento para personal médico</v>
      </c>
      <c r="C743" s="82" t="s">
        <v>16989</v>
      </c>
      <c r="D743" s="82">
        <v>1000</v>
      </c>
      <c r="E743" s="71">
        <v>175</v>
      </c>
      <c r="F743" s="70">
        <f ca="1">INDIRECT(ADDRESS(ROW(),COLUMN()-2,4))*INDIRECT(ADDRESS(ROW(),COLUMN()-1,4))</f>
        <v>175000</v>
      </c>
      <c r="G743" s="45"/>
      <c r="H743" s="45"/>
      <c r="I743" s="45"/>
      <c r="J743" s="45"/>
    </row>
    <row r="744" spans="1:10" ht="13.5" customHeight="1" x14ac:dyDescent="0.2">
      <c r="A744" s="82">
        <v>53131626</v>
      </c>
      <c r="B744" s="69" t="str">
        <f ca="1">IFERROR(INDEX(UNSPSCDes,MATCH(INDIRECT(ADDRESS(ROW(),COLUMN()-1,4)),UNSPSCCode,0)),"")</f>
        <v>Desinfectante de manos</v>
      </c>
      <c r="C744" s="82" t="s">
        <v>1449</v>
      </c>
      <c r="D744" s="82">
        <v>80</v>
      </c>
      <c r="E744" s="71">
        <v>600</v>
      </c>
      <c r="F744" s="70">
        <f ca="1">INDIRECT(ADDRESS(ROW(),COLUMN()-2,4))*INDIRECT(ADDRESS(ROW(),COLUMN()-1,4))</f>
        <v>48000</v>
      </c>
      <c r="G744" s="45"/>
      <c r="H744" s="45"/>
      <c r="I744" s="45"/>
      <c r="J744" s="45"/>
    </row>
    <row r="745" spans="1:10" ht="13.5" customHeight="1" x14ac:dyDescent="0.2">
      <c r="A745" s="82">
        <v>42132205</v>
      </c>
      <c r="B745" s="69" t="str">
        <f ca="1">IFERROR(INDEX(UNSPSCDes,MATCH(INDIRECT(ADDRESS(ROW(),COLUMN()-1,4)),UNSPSCCode,0)),"")</f>
        <v>Guantes de cirugía</v>
      </c>
      <c r="C745" s="82" t="s">
        <v>1449</v>
      </c>
      <c r="D745" s="82">
        <v>50</v>
      </c>
      <c r="E745" s="71">
        <v>850</v>
      </c>
      <c r="F745" s="70">
        <f ca="1">INDIRECT(ADDRESS(ROW(),COLUMN()-2,4))*INDIRECT(ADDRESS(ROW(),COLUMN()-1,4))</f>
        <v>42500</v>
      </c>
      <c r="G745" s="45"/>
      <c r="H745" s="45"/>
      <c r="I745" s="45"/>
      <c r="J745" s="45"/>
    </row>
    <row r="746" spans="1:10" ht="14.1" customHeight="1" x14ac:dyDescent="0.2">
      <c r="A746" s="45"/>
      <c r="B746" s="45"/>
      <c r="C746" s="45"/>
      <c r="D746" s="45"/>
      <c r="E746" s="73" t="s">
        <v>12551</v>
      </c>
      <c r="F746" s="74">
        <f ca="1">SUM(Table348[MONTO TOTAL ESTIMADO])</f>
        <v>313500</v>
      </c>
      <c r="G746" s="45"/>
      <c r="H746" s="45" t="str">
        <f>C735</f>
        <v>Bienes</v>
      </c>
      <c r="I746" s="45" t="str">
        <f>E735</f>
        <v>Sí</v>
      </c>
      <c r="J746" s="45" t="str">
        <f>D735</f>
        <v>Compras Menores</v>
      </c>
    </row>
    <row r="747" spans="1:10" ht="14.1" customHeight="1" thickBot="1" x14ac:dyDescent="0.3"/>
    <row r="748" spans="1:10" ht="33.75" customHeight="1" thickBot="1" x14ac:dyDescent="0.25">
      <c r="A748" s="64" t="s">
        <v>16383</v>
      </c>
      <c r="B748" s="64" t="s">
        <v>161</v>
      </c>
      <c r="C748" s="64" t="s">
        <v>11725</v>
      </c>
      <c r="D748" s="64" t="s">
        <v>14378</v>
      </c>
      <c r="E748" s="64" t="s">
        <v>10963</v>
      </c>
      <c r="F748" s="64" t="s">
        <v>11096</v>
      </c>
      <c r="G748" s="45"/>
      <c r="H748" s="45"/>
      <c r="I748" s="45"/>
      <c r="J748" s="45"/>
    </row>
    <row r="749" spans="1:10" ht="14.1" customHeight="1" thickBot="1" x14ac:dyDescent="0.25">
      <c r="A749" s="66" t="s">
        <v>18891</v>
      </c>
      <c r="B749" s="66" t="s">
        <v>18894</v>
      </c>
      <c r="C749" s="66" t="s">
        <v>17799</v>
      </c>
      <c r="D749" s="66" t="s">
        <v>17484</v>
      </c>
      <c r="E749" s="66" t="s">
        <v>8856</v>
      </c>
      <c r="F749" s="66"/>
      <c r="G749" s="45"/>
      <c r="H749" s="45"/>
      <c r="I749" s="45"/>
      <c r="J749" s="45"/>
    </row>
    <row r="750" spans="1:10" ht="14.1" customHeight="1" thickBot="1" x14ac:dyDescent="0.25">
      <c r="A750" s="87" t="s">
        <v>14828</v>
      </c>
      <c r="B750" s="67" t="s">
        <v>8530</v>
      </c>
      <c r="C750" s="76">
        <v>44805</v>
      </c>
      <c r="D750" s="87" t="s">
        <v>9387</v>
      </c>
      <c r="E750" s="67" t="s">
        <v>13094</v>
      </c>
      <c r="F750" s="81" t="s">
        <v>3080</v>
      </c>
      <c r="G750" s="45"/>
      <c r="H750" s="45"/>
      <c r="I750" s="45"/>
      <c r="J750" s="45"/>
    </row>
    <row r="751" spans="1:10" ht="14.1" customHeight="1" thickBot="1" x14ac:dyDescent="0.25">
      <c r="A751" s="88"/>
      <c r="B751" s="67" t="s">
        <v>1786</v>
      </c>
      <c r="C751" s="77">
        <f>IF(C750="","",IF(AND(MONTH(C750)&gt;=1,MONTH(C750)&lt;=3),1,IF(AND(MONTH(C750)&gt;=4,MONTH(C750)&lt;=6),2,IF(AND(MONTH(C750)&gt;=7,MONTH(C750)&lt;=9),3,4))))</f>
        <v>3</v>
      </c>
      <c r="D751" s="88"/>
      <c r="E751" s="67" t="s">
        <v>2417</v>
      </c>
      <c r="F751" s="81" t="s">
        <v>11113</v>
      </c>
      <c r="G751" s="45"/>
      <c r="H751" s="45"/>
      <c r="I751" s="45"/>
      <c r="J751" s="45"/>
    </row>
    <row r="752" spans="1:10" ht="14.1" customHeight="1" thickBot="1" x14ac:dyDescent="0.25">
      <c r="A752" s="88"/>
      <c r="B752" s="67" t="s">
        <v>12943</v>
      </c>
      <c r="C752" s="76">
        <v>44813</v>
      </c>
      <c r="D752" s="88"/>
      <c r="E752" s="67" t="s">
        <v>3073</v>
      </c>
      <c r="F752" s="81" t="s">
        <v>11113</v>
      </c>
      <c r="G752" s="45"/>
      <c r="H752" s="45"/>
      <c r="I752" s="45"/>
      <c r="J752" s="45"/>
    </row>
    <row r="753" spans="1:10" ht="14.1" customHeight="1" thickBot="1" x14ac:dyDescent="0.25">
      <c r="A753" s="88"/>
      <c r="B753" s="67" t="s">
        <v>1786</v>
      </c>
      <c r="C753" s="77">
        <f>IF(C752="","",IF(AND(MONTH(C752)&gt;=1,MONTH(C752)&lt;=3),1,IF(AND(MONTH(C752)&gt;=4,MONTH(C752)&lt;=6),2,IF(AND(MONTH(C752)&gt;=7,MONTH(C752)&lt;=9),3,4))))</f>
        <v>3</v>
      </c>
      <c r="D753" s="88"/>
      <c r="E753" s="67" t="s">
        <v>13193</v>
      </c>
      <c r="F753" s="66" t="s">
        <v>11113</v>
      </c>
      <c r="G753" s="45"/>
      <c r="H753" s="45"/>
      <c r="I753" s="45"/>
      <c r="J753" s="45"/>
    </row>
    <row r="754" spans="1:10" ht="14.1" customHeight="1" thickBot="1" x14ac:dyDescent="0.25">
      <c r="A754" s="45"/>
      <c r="B754" s="45"/>
      <c r="C754" s="45"/>
      <c r="D754" s="45"/>
      <c r="E754" s="45"/>
      <c r="F754" s="45"/>
      <c r="G754" s="45"/>
      <c r="H754" s="45"/>
      <c r="I754" s="45"/>
      <c r="J754" s="45"/>
    </row>
    <row r="755" spans="1:10" ht="14.1" customHeight="1" thickBot="1" x14ac:dyDescent="0.25">
      <c r="A755" s="72" t="s">
        <v>15736</v>
      </c>
      <c r="B755" s="72" t="s">
        <v>16147</v>
      </c>
      <c r="C755" s="72" t="s">
        <v>15642</v>
      </c>
      <c r="D755" s="72" t="s">
        <v>15252</v>
      </c>
      <c r="E755" s="72" t="s">
        <v>6933</v>
      </c>
      <c r="F755" s="72" t="s">
        <v>15281</v>
      </c>
      <c r="G755" s="45"/>
      <c r="H755" s="45"/>
      <c r="I755" s="45"/>
      <c r="J755" s="45"/>
    </row>
    <row r="756" spans="1:10" ht="14.1" customHeight="1" x14ac:dyDescent="0.2">
      <c r="A756" s="82">
        <v>51102710</v>
      </c>
      <c r="B756" s="69" t="str">
        <f ca="1">IFERROR(INDEX(UNSPSCDes,MATCH(INDIRECT(ADDRESS(ROW(),COLUMN()-1,4)),UNSPSCCode,0)),"")</f>
        <v>Antisépticos basados en alcohol o acetona</v>
      </c>
      <c r="C756" s="82" t="s">
        <v>1449</v>
      </c>
      <c r="D756" s="82">
        <v>80</v>
      </c>
      <c r="E756" s="71">
        <v>600</v>
      </c>
      <c r="F756" s="70">
        <f ca="1">INDIRECT(ADDRESS(ROW(),COLUMN()-2,4))*INDIRECT(ADDRESS(ROW(),COLUMN()-1,4))</f>
        <v>48000</v>
      </c>
      <c r="G756" s="45"/>
      <c r="H756" s="45"/>
      <c r="I756" s="45"/>
      <c r="J756" s="45"/>
    </row>
    <row r="757" spans="1:10" ht="13.5" customHeight="1" x14ac:dyDescent="0.2">
      <c r="A757" s="82">
        <v>42131606</v>
      </c>
      <c r="B757" s="69" t="str">
        <f ca="1">IFERROR(INDEX(UNSPSCDes,MATCH(INDIRECT(ADDRESS(ROW(),COLUMN()-1,4)),UNSPSCCode,0)),"")</f>
        <v>Máscaras quirúrgicas o de aislamiento para personal médico</v>
      </c>
      <c r="C757" s="82" t="s">
        <v>16989</v>
      </c>
      <c r="D757" s="82">
        <v>1000</v>
      </c>
      <c r="E757" s="71">
        <v>175</v>
      </c>
      <c r="F757" s="70">
        <f ca="1">INDIRECT(ADDRESS(ROW(),COLUMN()-2,4))*INDIRECT(ADDRESS(ROW(),COLUMN()-1,4))</f>
        <v>175000</v>
      </c>
      <c r="G757" s="45"/>
      <c r="H757" s="45"/>
      <c r="I757" s="45"/>
      <c r="J757" s="45"/>
    </row>
    <row r="758" spans="1:10" ht="13.5" customHeight="1" x14ac:dyDescent="0.2">
      <c r="A758" s="82">
        <v>53131626</v>
      </c>
      <c r="B758" s="69" t="str">
        <f ca="1">IFERROR(INDEX(UNSPSCDes,MATCH(INDIRECT(ADDRESS(ROW(),COLUMN()-1,4)),UNSPSCCode,0)),"")</f>
        <v>Desinfectante de manos</v>
      </c>
      <c r="C758" s="82" t="s">
        <v>1449</v>
      </c>
      <c r="D758" s="82">
        <v>80</v>
      </c>
      <c r="E758" s="71">
        <v>600</v>
      </c>
      <c r="F758" s="70">
        <f ca="1">INDIRECT(ADDRESS(ROW(),COLUMN()-2,4))*INDIRECT(ADDRESS(ROW(),COLUMN()-1,4))</f>
        <v>48000</v>
      </c>
      <c r="G758" s="45"/>
      <c r="H758" s="45"/>
      <c r="I758" s="45"/>
      <c r="J758" s="45"/>
    </row>
    <row r="759" spans="1:10" ht="13.5" customHeight="1" x14ac:dyDescent="0.2">
      <c r="A759" s="82">
        <v>42132205</v>
      </c>
      <c r="B759" s="69" t="str">
        <f ca="1">IFERROR(INDEX(UNSPSCDes,MATCH(INDIRECT(ADDRESS(ROW(),COLUMN()-1,4)),UNSPSCCode,0)),"")</f>
        <v>Guantes de cirugía</v>
      </c>
      <c r="C759" s="82" t="s">
        <v>1449</v>
      </c>
      <c r="D759" s="82">
        <v>50</v>
      </c>
      <c r="E759" s="71">
        <v>850</v>
      </c>
      <c r="F759" s="70">
        <f ca="1">INDIRECT(ADDRESS(ROW(),COLUMN()-2,4))*INDIRECT(ADDRESS(ROW(),COLUMN()-1,4))</f>
        <v>42500</v>
      </c>
      <c r="G759" s="45"/>
      <c r="H759" s="45"/>
      <c r="I759" s="45"/>
      <c r="J759" s="45"/>
    </row>
    <row r="760" spans="1:10" ht="14.1" customHeight="1" x14ac:dyDescent="0.2">
      <c r="A760" s="45"/>
      <c r="B760" s="45"/>
      <c r="C760" s="45"/>
      <c r="D760" s="45"/>
      <c r="E760" s="73" t="s">
        <v>12551</v>
      </c>
      <c r="F760" s="74">
        <f ca="1">SUM(Table349[MONTO TOTAL ESTIMADO])</f>
        <v>313500</v>
      </c>
      <c r="G760" s="45"/>
      <c r="H760" s="45" t="str">
        <f>C749</f>
        <v>Bienes</v>
      </c>
      <c r="I760" s="45" t="str">
        <f>E749</f>
        <v>Sí</v>
      </c>
      <c r="J760" s="45" t="str">
        <f>D749</f>
        <v>Compras Menores</v>
      </c>
    </row>
    <row r="761" spans="1:10" ht="14.1" customHeight="1" thickBot="1" x14ac:dyDescent="0.3"/>
    <row r="762" spans="1:10" ht="33.75" customHeight="1" thickBot="1" x14ac:dyDescent="0.25">
      <c r="A762" s="64" t="s">
        <v>16383</v>
      </c>
      <c r="B762" s="64" t="s">
        <v>161</v>
      </c>
      <c r="C762" s="64" t="s">
        <v>11725</v>
      </c>
      <c r="D762" s="64" t="s">
        <v>14378</v>
      </c>
      <c r="E762" s="64" t="s">
        <v>10963</v>
      </c>
      <c r="F762" s="64" t="s">
        <v>11096</v>
      </c>
      <c r="G762" s="45"/>
      <c r="H762" s="45"/>
      <c r="I762" s="45"/>
      <c r="J762" s="45"/>
    </row>
    <row r="763" spans="1:10" ht="14.1" customHeight="1" thickBot="1" x14ac:dyDescent="0.25">
      <c r="A763" s="66" t="s">
        <v>18891</v>
      </c>
      <c r="B763" s="66" t="s">
        <v>18895</v>
      </c>
      <c r="C763" s="66" t="s">
        <v>17799</v>
      </c>
      <c r="D763" s="66" t="s">
        <v>17484</v>
      </c>
      <c r="E763" s="66" t="s">
        <v>8856</v>
      </c>
      <c r="F763" s="66"/>
      <c r="G763" s="45"/>
      <c r="H763" s="45"/>
      <c r="I763" s="45"/>
      <c r="J763" s="45"/>
    </row>
    <row r="764" spans="1:10" ht="14.1" customHeight="1" thickBot="1" x14ac:dyDescent="0.25">
      <c r="A764" s="87" t="s">
        <v>14828</v>
      </c>
      <c r="B764" s="67" t="s">
        <v>8530</v>
      </c>
      <c r="C764" s="76">
        <v>44896</v>
      </c>
      <c r="D764" s="87" t="s">
        <v>9387</v>
      </c>
      <c r="E764" s="67" t="s">
        <v>13094</v>
      </c>
      <c r="F764" s="81" t="s">
        <v>3080</v>
      </c>
      <c r="G764" s="45"/>
      <c r="H764" s="45"/>
      <c r="I764" s="45"/>
      <c r="J764" s="45"/>
    </row>
    <row r="765" spans="1:10" ht="14.1" customHeight="1" thickBot="1" x14ac:dyDescent="0.25">
      <c r="A765" s="88"/>
      <c r="B765" s="67" t="s">
        <v>1786</v>
      </c>
      <c r="C765" s="77">
        <f>IF(C764="","",IF(AND(MONTH(C764)&gt;=1,MONTH(C764)&lt;=3),1,IF(AND(MONTH(C764)&gt;=4,MONTH(C764)&lt;=6),2,IF(AND(MONTH(C764)&gt;=7,MONTH(C764)&lt;=9),3,4))))</f>
        <v>4</v>
      </c>
      <c r="D765" s="88"/>
      <c r="E765" s="67" t="s">
        <v>2417</v>
      </c>
      <c r="F765" s="81" t="s">
        <v>11113</v>
      </c>
      <c r="G765" s="45"/>
      <c r="H765" s="45"/>
      <c r="I765" s="45"/>
      <c r="J765" s="45"/>
    </row>
    <row r="766" spans="1:10" ht="14.1" customHeight="1" thickBot="1" x14ac:dyDescent="0.25">
      <c r="A766" s="88"/>
      <c r="B766" s="67" t="s">
        <v>12943</v>
      </c>
      <c r="C766" s="76">
        <v>44904</v>
      </c>
      <c r="D766" s="88"/>
      <c r="E766" s="67" t="s">
        <v>3073</v>
      </c>
      <c r="F766" s="81" t="s">
        <v>11113</v>
      </c>
      <c r="G766" s="45"/>
      <c r="H766" s="45"/>
      <c r="I766" s="45"/>
      <c r="J766" s="45"/>
    </row>
    <row r="767" spans="1:10" ht="14.1" customHeight="1" thickBot="1" x14ac:dyDescent="0.25">
      <c r="A767" s="88"/>
      <c r="B767" s="67" t="s">
        <v>1786</v>
      </c>
      <c r="C767" s="77">
        <f>IF(C766="","",IF(AND(MONTH(C766)&gt;=1,MONTH(C766)&lt;=3),1,IF(AND(MONTH(C766)&gt;=4,MONTH(C766)&lt;=6),2,IF(AND(MONTH(C766)&gt;=7,MONTH(C766)&lt;=9),3,4))))</f>
        <v>4</v>
      </c>
      <c r="D767" s="88"/>
      <c r="E767" s="67" t="s">
        <v>13193</v>
      </c>
      <c r="F767" s="66" t="s">
        <v>11113</v>
      </c>
      <c r="G767" s="45"/>
      <c r="H767" s="45"/>
      <c r="I767" s="45"/>
      <c r="J767" s="45"/>
    </row>
    <row r="768" spans="1:10" ht="14.1" customHeight="1" thickBot="1" x14ac:dyDescent="0.25">
      <c r="A768" s="45"/>
      <c r="B768" s="45"/>
      <c r="C768" s="45"/>
      <c r="D768" s="45"/>
      <c r="E768" s="45"/>
      <c r="F768" s="45"/>
      <c r="G768" s="45"/>
      <c r="H768" s="45"/>
      <c r="I768" s="45"/>
      <c r="J768" s="45"/>
    </row>
    <row r="769" spans="1:10" ht="14.1" customHeight="1" thickBot="1" x14ac:dyDescent="0.25">
      <c r="A769" s="72" t="s">
        <v>15736</v>
      </c>
      <c r="B769" s="72" t="s">
        <v>16147</v>
      </c>
      <c r="C769" s="72" t="s">
        <v>15642</v>
      </c>
      <c r="D769" s="72" t="s">
        <v>15252</v>
      </c>
      <c r="E769" s="72" t="s">
        <v>6933</v>
      </c>
      <c r="F769" s="72" t="s">
        <v>15281</v>
      </c>
      <c r="G769" s="45"/>
      <c r="H769" s="45"/>
      <c r="I769" s="45"/>
      <c r="J769" s="45"/>
    </row>
    <row r="770" spans="1:10" ht="14.1" customHeight="1" x14ac:dyDescent="0.2">
      <c r="A770" s="82">
        <v>51102710</v>
      </c>
      <c r="B770" s="69" t="str">
        <f ca="1">IFERROR(INDEX(UNSPSCDes,MATCH(INDIRECT(ADDRESS(ROW(),COLUMN()-1,4)),UNSPSCCode,0)),"")</f>
        <v>Antisépticos basados en alcohol o acetona</v>
      </c>
      <c r="C770" s="82" t="s">
        <v>1449</v>
      </c>
      <c r="D770" s="82">
        <v>80</v>
      </c>
      <c r="E770" s="71">
        <v>600</v>
      </c>
      <c r="F770" s="70">
        <f ca="1">INDIRECT(ADDRESS(ROW(),COLUMN()-2,4))*INDIRECT(ADDRESS(ROW(),COLUMN()-1,4))</f>
        <v>48000</v>
      </c>
      <c r="G770" s="45"/>
      <c r="H770" s="45"/>
      <c r="I770" s="45"/>
      <c r="J770" s="45"/>
    </row>
    <row r="771" spans="1:10" ht="13.5" customHeight="1" x14ac:dyDescent="0.2">
      <c r="A771" s="82">
        <v>42131606</v>
      </c>
      <c r="B771" s="69" t="str">
        <f ca="1">IFERROR(INDEX(UNSPSCDes,MATCH(INDIRECT(ADDRESS(ROW(),COLUMN()-1,4)),UNSPSCCode,0)),"")</f>
        <v>Máscaras quirúrgicas o de aislamiento para personal médico</v>
      </c>
      <c r="C771" s="82" t="s">
        <v>16989</v>
      </c>
      <c r="D771" s="82">
        <v>1000</v>
      </c>
      <c r="E771" s="71">
        <v>175</v>
      </c>
      <c r="F771" s="70">
        <f ca="1">INDIRECT(ADDRESS(ROW(),COLUMN()-2,4))*INDIRECT(ADDRESS(ROW(),COLUMN()-1,4))</f>
        <v>175000</v>
      </c>
      <c r="G771" s="45"/>
      <c r="H771" s="45"/>
      <c r="I771" s="45"/>
      <c r="J771" s="45"/>
    </row>
    <row r="772" spans="1:10" ht="13.5" customHeight="1" x14ac:dyDescent="0.2">
      <c r="A772" s="82">
        <v>53131626</v>
      </c>
      <c r="B772" s="69" t="str">
        <f ca="1">IFERROR(INDEX(UNSPSCDes,MATCH(INDIRECT(ADDRESS(ROW(),COLUMN()-1,4)),UNSPSCCode,0)),"")</f>
        <v>Desinfectante de manos</v>
      </c>
      <c r="C772" s="82" t="s">
        <v>1449</v>
      </c>
      <c r="D772" s="82">
        <v>80</v>
      </c>
      <c r="E772" s="71">
        <v>600</v>
      </c>
      <c r="F772" s="70">
        <f ca="1">INDIRECT(ADDRESS(ROW(),COLUMN()-2,4))*INDIRECT(ADDRESS(ROW(),COLUMN()-1,4))</f>
        <v>48000</v>
      </c>
      <c r="G772" s="45"/>
      <c r="H772" s="45"/>
      <c r="I772" s="45"/>
      <c r="J772" s="45"/>
    </row>
    <row r="773" spans="1:10" ht="13.5" customHeight="1" x14ac:dyDescent="0.2">
      <c r="A773" s="82">
        <v>42132205</v>
      </c>
      <c r="B773" s="69" t="str">
        <f ca="1">IFERROR(INDEX(UNSPSCDes,MATCH(INDIRECT(ADDRESS(ROW(),COLUMN()-1,4)),UNSPSCCode,0)),"")</f>
        <v>Guantes de cirugía</v>
      </c>
      <c r="C773" s="82" t="s">
        <v>1449</v>
      </c>
      <c r="D773" s="82">
        <v>50</v>
      </c>
      <c r="E773" s="71">
        <v>850</v>
      </c>
      <c r="F773" s="70">
        <f ca="1">INDIRECT(ADDRESS(ROW(),COLUMN()-2,4))*INDIRECT(ADDRESS(ROW(),COLUMN()-1,4))</f>
        <v>42500</v>
      </c>
      <c r="G773" s="45"/>
      <c r="H773" s="45"/>
      <c r="I773" s="45"/>
      <c r="J773" s="45"/>
    </row>
    <row r="774" spans="1:10" ht="14.1" customHeight="1" x14ac:dyDescent="0.2">
      <c r="A774" s="45"/>
      <c r="B774" s="45"/>
      <c r="C774" s="45"/>
      <c r="D774" s="45"/>
      <c r="E774" s="73" t="s">
        <v>12551</v>
      </c>
      <c r="F774" s="74">
        <f ca="1">SUM(Table350[MONTO TOTAL ESTIMADO])</f>
        <v>313500</v>
      </c>
      <c r="G774" s="45"/>
      <c r="H774" s="45" t="str">
        <f>C763</f>
        <v>Bienes</v>
      </c>
      <c r="I774" s="45" t="str">
        <f>E763</f>
        <v>Sí</v>
      </c>
      <c r="J774" s="45" t="str">
        <f>D763</f>
        <v>Compras Menores</v>
      </c>
    </row>
    <row r="775" spans="1:10" ht="14.1" customHeight="1" thickBot="1" x14ac:dyDescent="0.3"/>
    <row r="776" spans="1:10" ht="33.75" customHeight="1" thickBot="1" x14ac:dyDescent="0.25">
      <c r="A776" s="64" t="s">
        <v>16383</v>
      </c>
      <c r="B776" s="64" t="s">
        <v>161</v>
      </c>
      <c r="C776" s="64" t="s">
        <v>11725</v>
      </c>
      <c r="D776" s="64" t="s">
        <v>14378</v>
      </c>
      <c r="E776" s="64" t="s">
        <v>10963</v>
      </c>
      <c r="F776" s="64" t="s">
        <v>11096</v>
      </c>
      <c r="G776" s="45"/>
      <c r="H776" s="45"/>
      <c r="I776" s="45"/>
      <c r="J776" s="45"/>
    </row>
    <row r="777" spans="1:10" ht="14.1" customHeight="1" thickBot="1" x14ac:dyDescent="0.25">
      <c r="A777" s="66" t="s">
        <v>18896</v>
      </c>
      <c r="B777" s="66" t="s">
        <v>18897</v>
      </c>
      <c r="C777" s="66" t="s">
        <v>17799</v>
      </c>
      <c r="D777" s="66" t="s">
        <v>17484</v>
      </c>
      <c r="E777" s="66" t="s">
        <v>8856</v>
      </c>
      <c r="F777" s="66"/>
      <c r="G777" s="45"/>
      <c r="H777" s="45"/>
      <c r="I777" s="45"/>
      <c r="J777" s="45"/>
    </row>
    <row r="778" spans="1:10" ht="14.1" customHeight="1" thickBot="1" x14ac:dyDescent="0.25">
      <c r="A778" s="87" t="s">
        <v>14828</v>
      </c>
      <c r="B778" s="67" t="s">
        <v>8530</v>
      </c>
      <c r="C778" s="76">
        <v>44658</v>
      </c>
      <c r="D778" s="87" t="s">
        <v>9387</v>
      </c>
      <c r="E778" s="67" t="s">
        <v>13094</v>
      </c>
      <c r="F778" s="81" t="s">
        <v>3080</v>
      </c>
      <c r="G778" s="45"/>
      <c r="H778" s="45"/>
      <c r="I778" s="45"/>
      <c r="J778" s="45"/>
    </row>
    <row r="779" spans="1:10" ht="14.1" customHeight="1" thickBot="1" x14ac:dyDescent="0.25">
      <c r="A779" s="88"/>
      <c r="B779" s="67" t="s">
        <v>1786</v>
      </c>
      <c r="C779" s="77">
        <f>IF(C778="","",IF(AND(MONTH(C778)&gt;=1,MONTH(C778)&lt;=3),1,IF(AND(MONTH(C778)&gt;=4,MONTH(C778)&lt;=6),2,IF(AND(MONTH(C778)&gt;=7,MONTH(C778)&lt;=9),3,4))))</f>
        <v>2</v>
      </c>
      <c r="D779" s="88"/>
      <c r="E779" s="67" t="s">
        <v>2417</v>
      </c>
      <c r="F779" s="81" t="s">
        <v>11113</v>
      </c>
      <c r="G779" s="45"/>
      <c r="H779" s="45"/>
      <c r="I779" s="45"/>
      <c r="J779" s="45"/>
    </row>
    <row r="780" spans="1:10" ht="14.1" customHeight="1" thickBot="1" x14ac:dyDescent="0.25">
      <c r="A780" s="88"/>
      <c r="B780" s="67" t="s">
        <v>12943</v>
      </c>
      <c r="C780" s="76">
        <v>44666</v>
      </c>
      <c r="D780" s="88"/>
      <c r="E780" s="67" t="s">
        <v>3073</v>
      </c>
      <c r="F780" s="81" t="s">
        <v>11113</v>
      </c>
      <c r="G780" s="45"/>
      <c r="H780" s="45"/>
      <c r="I780" s="45"/>
      <c r="J780" s="45"/>
    </row>
    <row r="781" spans="1:10" ht="14.1" customHeight="1" thickBot="1" x14ac:dyDescent="0.25">
      <c r="A781" s="88"/>
      <c r="B781" s="67" t="s">
        <v>1786</v>
      </c>
      <c r="C781" s="77">
        <f>IF(C780="","",IF(AND(MONTH(C780)&gt;=1,MONTH(C780)&lt;=3),1,IF(AND(MONTH(C780)&gt;=4,MONTH(C780)&lt;=6),2,IF(AND(MONTH(C780)&gt;=7,MONTH(C780)&lt;=9),3,4))))</f>
        <v>2</v>
      </c>
      <c r="D781" s="88"/>
      <c r="E781" s="67" t="s">
        <v>13193</v>
      </c>
      <c r="F781" s="66" t="s">
        <v>11113</v>
      </c>
      <c r="G781" s="45"/>
      <c r="H781" s="45"/>
      <c r="I781" s="45"/>
      <c r="J781" s="45"/>
    </row>
    <row r="782" spans="1:10" ht="14.1" customHeight="1" thickBot="1" x14ac:dyDescent="0.25">
      <c r="A782" s="45"/>
      <c r="B782" s="45"/>
      <c r="C782" s="45"/>
      <c r="D782" s="45"/>
      <c r="E782" s="45"/>
      <c r="F782" s="45"/>
      <c r="G782" s="45"/>
      <c r="H782" s="45"/>
      <c r="I782" s="45"/>
      <c r="J782" s="45"/>
    </row>
    <row r="783" spans="1:10" ht="14.1" customHeight="1" thickBot="1" x14ac:dyDescent="0.25">
      <c r="A783" s="72" t="s">
        <v>15736</v>
      </c>
      <c r="B783" s="72" t="s">
        <v>16147</v>
      </c>
      <c r="C783" s="72" t="s">
        <v>15642</v>
      </c>
      <c r="D783" s="72" t="s">
        <v>15252</v>
      </c>
      <c r="E783" s="72" t="s">
        <v>6933</v>
      </c>
      <c r="F783" s="72" t="s">
        <v>15281</v>
      </c>
      <c r="G783" s="45"/>
      <c r="H783" s="45"/>
      <c r="I783" s="45"/>
      <c r="J783" s="45"/>
    </row>
    <row r="784" spans="1:10" ht="14.1" customHeight="1" x14ac:dyDescent="0.2">
      <c r="A784" s="82">
        <v>40101604</v>
      </c>
      <c r="B784" s="69" t="str">
        <f t="shared" ref="B784:B793" ca="1" si="18">IFERROR(INDEX(UNSPSCDes,MATCH(INDIRECT(ADDRESS(ROW(),COLUMN()-1,4)),UNSPSCCode,0)),"")</f>
        <v>Ventiladores</v>
      </c>
      <c r="C784" s="82" t="s">
        <v>1449</v>
      </c>
      <c r="D784" s="82">
        <v>3</v>
      </c>
      <c r="E784" s="71">
        <v>6000</v>
      </c>
      <c r="F784" s="70">
        <f t="shared" ref="F784:F793" ca="1" si="19">INDIRECT(ADDRESS(ROW(),COLUMN()-2,4))*INDIRECT(ADDRESS(ROW(),COLUMN()-1,4))</f>
        <v>18000</v>
      </c>
      <c r="G784" s="45"/>
      <c r="H784" s="45"/>
      <c r="I784" s="45"/>
      <c r="J784" s="45"/>
    </row>
    <row r="785" spans="1:10" ht="13.5" customHeight="1" x14ac:dyDescent="0.2">
      <c r="A785" s="82">
        <v>40101604</v>
      </c>
      <c r="B785" s="69" t="str">
        <f t="shared" ca="1" si="18"/>
        <v>Ventiladores</v>
      </c>
      <c r="C785" s="82" t="s">
        <v>1449</v>
      </c>
      <c r="D785" s="82">
        <v>2</v>
      </c>
      <c r="E785" s="71">
        <v>3000</v>
      </c>
      <c r="F785" s="70">
        <f t="shared" ca="1" si="19"/>
        <v>6000</v>
      </c>
      <c r="G785" s="45"/>
      <c r="H785" s="45"/>
      <c r="I785" s="45"/>
      <c r="J785" s="45"/>
    </row>
    <row r="786" spans="1:10" ht="13.5" customHeight="1" x14ac:dyDescent="0.2">
      <c r="A786" s="82">
        <v>40101701</v>
      </c>
      <c r="B786" s="69" t="str">
        <f t="shared" ca="1" si="18"/>
        <v>Aires acondicionados</v>
      </c>
      <c r="C786" s="82" t="s">
        <v>1449</v>
      </c>
      <c r="D786" s="82">
        <v>1</v>
      </c>
      <c r="E786" s="71">
        <v>30000</v>
      </c>
      <c r="F786" s="70">
        <f t="shared" ca="1" si="19"/>
        <v>30000</v>
      </c>
      <c r="G786" s="45"/>
      <c r="H786" s="45"/>
      <c r="I786" s="45"/>
      <c r="J786" s="45"/>
    </row>
    <row r="787" spans="1:10" ht="13.5" customHeight="1" x14ac:dyDescent="0.2">
      <c r="A787" s="82">
        <v>40101701</v>
      </c>
      <c r="B787" s="69" t="str">
        <f t="shared" ca="1" si="18"/>
        <v>Aires acondicionados</v>
      </c>
      <c r="C787" s="82" t="s">
        <v>1449</v>
      </c>
      <c r="D787" s="82">
        <v>1</v>
      </c>
      <c r="E787" s="71">
        <v>60000</v>
      </c>
      <c r="F787" s="70">
        <f t="shared" ca="1" si="19"/>
        <v>60000</v>
      </c>
      <c r="G787" s="45"/>
      <c r="H787" s="45"/>
      <c r="I787" s="45"/>
      <c r="J787" s="45"/>
    </row>
    <row r="788" spans="1:10" ht="13.5" customHeight="1" x14ac:dyDescent="0.2">
      <c r="A788" s="82">
        <v>40101701</v>
      </c>
      <c r="B788" s="69" t="str">
        <f t="shared" ca="1" si="18"/>
        <v>Aires acondicionados</v>
      </c>
      <c r="C788" s="82" t="s">
        <v>1449</v>
      </c>
      <c r="D788" s="82">
        <v>1</v>
      </c>
      <c r="E788" s="71">
        <v>80000</v>
      </c>
      <c r="F788" s="70">
        <f t="shared" ca="1" si="19"/>
        <v>80000</v>
      </c>
      <c r="G788" s="45"/>
      <c r="H788" s="45"/>
      <c r="I788" s="45"/>
      <c r="J788" s="45"/>
    </row>
    <row r="789" spans="1:10" ht="13.5" customHeight="1" x14ac:dyDescent="0.2">
      <c r="A789" s="82">
        <v>40101701</v>
      </c>
      <c r="B789" s="69" t="str">
        <f t="shared" ca="1" si="18"/>
        <v>Aires acondicionados</v>
      </c>
      <c r="C789" s="82" t="s">
        <v>1449</v>
      </c>
      <c r="D789" s="82">
        <v>1</v>
      </c>
      <c r="E789" s="71">
        <v>90000</v>
      </c>
      <c r="F789" s="70">
        <f t="shared" ca="1" si="19"/>
        <v>90000</v>
      </c>
      <c r="G789" s="45"/>
      <c r="H789" s="45"/>
      <c r="I789" s="45"/>
      <c r="J789" s="45"/>
    </row>
    <row r="790" spans="1:10" ht="13.5" customHeight="1" x14ac:dyDescent="0.2">
      <c r="A790" s="82">
        <v>52141501</v>
      </c>
      <c r="B790" s="69" t="str">
        <f t="shared" ca="1" si="18"/>
        <v>Neveras para uso doméstico</v>
      </c>
      <c r="C790" s="82" t="s">
        <v>1449</v>
      </c>
      <c r="D790" s="82">
        <v>5</v>
      </c>
      <c r="E790" s="71">
        <v>10000</v>
      </c>
      <c r="F790" s="70">
        <f t="shared" ca="1" si="19"/>
        <v>50000</v>
      </c>
      <c r="G790" s="45"/>
      <c r="H790" s="45"/>
      <c r="I790" s="45"/>
      <c r="J790" s="45"/>
    </row>
    <row r="791" spans="1:10" ht="13.5" customHeight="1" x14ac:dyDescent="0.2">
      <c r="A791" s="82">
        <v>32121705</v>
      </c>
      <c r="B791" s="69" t="str">
        <f t="shared" ca="1" si="18"/>
        <v>Inversores</v>
      </c>
      <c r="C791" s="82" t="s">
        <v>1449</v>
      </c>
      <c r="D791" s="82">
        <v>1</v>
      </c>
      <c r="E791" s="71">
        <v>40000</v>
      </c>
      <c r="F791" s="70">
        <f t="shared" ca="1" si="19"/>
        <v>40000</v>
      </c>
      <c r="G791" s="45"/>
      <c r="H791" s="45"/>
      <c r="I791" s="45"/>
      <c r="J791" s="45"/>
    </row>
    <row r="792" spans="1:10" ht="13.5" customHeight="1" x14ac:dyDescent="0.2">
      <c r="A792" s="82">
        <v>52141502</v>
      </c>
      <c r="B792" s="69" t="str">
        <f t="shared" ca="1" si="18"/>
        <v>Hornos microondas para uso doméstico</v>
      </c>
      <c r="C792" s="82" t="s">
        <v>1449</v>
      </c>
      <c r="D792" s="82">
        <v>1</v>
      </c>
      <c r="E792" s="71">
        <v>5000</v>
      </c>
      <c r="F792" s="70">
        <f t="shared" ca="1" si="19"/>
        <v>5000</v>
      </c>
      <c r="G792" s="45"/>
      <c r="H792" s="45"/>
      <c r="I792" s="45"/>
      <c r="J792" s="45"/>
    </row>
    <row r="793" spans="1:10" ht="13.5" customHeight="1" x14ac:dyDescent="0.2">
      <c r="A793" s="82">
        <v>52141501</v>
      </c>
      <c r="B793" s="69" t="str">
        <f t="shared" ca="1" si="18"/>
        <v>Neveras para uso doméstico</v>
      </c>
      <c r="C793" s="82" t="s">
        <v>1449</v>
      </c>
      <c r="D793" s="82">
        <v>1</v>
      </c>
      <c r="E793" s="71">
        <v>7000</v>
      </c>
      <c r="F793" s="70">
        <f t="shared" ca="1" si="19"/>
        <v>7000</v>
      </c>
      <c r="G793" s="45"/>
      <c r="H793" s="45"/>
      <c r="I793" s="45"/>
      <c r="J793" s="45"/>
    </row>
    <row r="794" spans="1:10" ht="14.1" customHeight="1" x14ac:dyDescent="0.2">
      <c r="A794" s="45"/>
      <c r="B794" s="45"/>
      <c r="C794" s="45"/>
      <c r="D794" s="45"/>
      <c r="E794" s="73" t="s">
        <v>12551</v>
      </c>
      <c r="F794" s="74">
        <f ca="1">SUM(Table351[MONTO TOTAL ESTIMADO])</f>
        <v>386000</v>
      </c>
      <c r="G794" s="45"/>
      <c r="H794" s="45" t="str">
        <f>C777</f>
        <v>Bienes</v>
      </c>
      <c r="I794" s="45" t="str">
        <f>E777</f>
        <v>Sí</v>
      </c>
      <c r="J794" s="45" t="str">
        <f>D777</f>
        <v>Compras Menores</v>
      </c>
    </row>
    <row r="795" spans="1:10" ht="14.1" customHeight="1" thickBot="1" x14ac:dyDescent="0.3"/>
    <row r="796" spans="1:10" ht="33.75" customHeight="1" thickBot="1" x14ac:dyDescent="0.25">
      <c r="A796" s="64" t="s">
        <v>16383</v>
      </c>
      <c r="B796" s="64" t="s">
        <v>161</v>
      </c>
      <c r="C796" s="64" t="s">
        <v>11725</v>
      </c>
      <c r="D796" s="64" t="s">
        <v>14378</v>
      </c>
      <c r="E796" s="64" t="s">
        <v>10963</v>
      </c>
      <c r="F796" s="64" t="s">
        <v>11096</v>
      </c>
      <c r="G796" s="45"/>
      <c r="H796" s="45"/>
      <c r="I796" s="45"/>
      <c r="J796" s="45"/>
    </row>
    <row r="797" spans="1:10" ht="14.1" customHeight="1" thickBot="1" x14ac:dyDescent="0.25">
      <c r="A797" s="66" t="s">
        <v>18896</v>
      </c>
      <c r="B797" s="66" t="s">
        <v>18898</v>
      </c>
      <c r="C797" s="66" t="s">
        <v>17799</v>
      </c>
      <c r="D797" s="66" t="s">
        <v>17484</v>
      </c>
      <c r="E797" s="66" t="s">
        <v>8856</v>
      </c>
      <c r="F797" s="66"/>
      <c r="G797" s="45"/>
      <c r="H797" s="45"/>
      <c r="I797" s="45"/>
      <c r="J797" s="45"/>
    </row>
    <row r="798" spans="1:10" ht="14.1" customHeight="1" thickBot="1" x14ac:dyDescent="0.25">
      <c r="A798" s="87" t="s">
        <v>14828</v>
      </c>
      <c r="B798" s="67" t="s">
        <v>8530</v>
      </c>
      <c r="C798" s="76">
        <v>44841</v>
      </c>
      <c r="D798" s="87" t="s">
        <v>9387</v>
      </c>
      <c r="E798" s="67" t="s">
        <v>13094</v>
      </c>
      <c r="F798" s="66"/>
      <c r="G798" s="45"/>
      <c r="H798" s="45"/>
      <c r="I798" s="45"/>
      <c r="J798" s="45"/>
    </row>
    <row r="799" spans="1:10" ht="14.1" customHeight="1" thickBot="1" x14ac:dyDescent="0.25">
      <c r="A799" s="88"/>
      <c r="B799" s="67" t="s">
        <v>1786</v>
      </c>
      <c r="C799" s="77">
        <f>IF(C798="","",IF(AND(MONTH(C798)&gt;=1,MONTH(C798)&lt;=3),1,IF(AND(MONTH(C798)&gt;=4,MONTH(C798)&lt;=6),2,IF(AND(MONTH(C798)&gt;=7,MONTH(C798)&lt;=9),3,4))))</f>
        <v>4</v>
      </c>
      <c r="D799" s="88"/>
      <c r="E799" s="67" t="s">
        <v>2417</v>
      </c>
      <c r="F799" s="66"/>
      <c r="G799" s="45"/>
      <c r="H799" s="45"/>
      <c r="I799" s="45"/>
      <c r="J799" s="45"/>
    </row>
    <row r="800" spans="1:10" ht="14.1" customHeight="1" thickBot="1" x14ac:dyDescent="0.25">
      <c r="A800" s="88"/>
      <c r="B800" s="67" t="s">
        <v>12943</v>
      </c>
      <c r="C800" s="76">
        <v>44848</v>
      </c>
      <c r="D800" s="88"/>
      <c r="E800" s="67" t="s">
        <v>3073</v>
      </c>
      <c r="F800" s="66"/>
      <c r="G800" s="45"/>
      <c r="H800" s="45"/>
      <c r="I800" s="45"/>
      <c r="J800" s="45"/>
    </row>
    <row r="801" spans="1:10" ht="14.1" customHeight="1" thickBot="1" x14ac:dyDescent="0.25">
      <c r="A801" s="88"/>
      <c r="B801" s="67" t="s">
        <v>1786</v>
      </c>
      <c r="C801" s="77">
        <f>IF(C800="","",IF(AND(MONTH(C800)&gt;=1,MONTH(C800)&lt;=3),1,IF(AND(MONTH(C800)&gt;=4,MONTH(C800)&lt;=6),2,IF(AND(MONTH(C800)&gt;=7,MONTH(C800)&lt;=9),3,4))))</f>
        <v>4</v>
      </c>
      <c r="D801" s="88"/>
      <c r="E801" s="67" t="s">
        <v>13193</v>
      </c>
      <c r="F801" s="66"/>
      <c r="G801" s="45"/>
      <c r="H801" s="45"/>
      <c r="I801" s="45"/>
      <c r="J801" s="45"/>
    </row>
    <row r="802" spans="1:10" ht="14.1" customHeight="1" thickBot="1" x14ac:dyDescent="0.25">
      <c r="A802" s="45"/>
      <c r="B802" s="45"/>
      <c r="C802" s="45"/>
      <c r="D802" s="45"/>
      <c r="E802" s="45"/>
      <c r="F802" s="45"/>
      <c r="G802" s="45"/>
      <c r="H802" s="45"/>
      <c r="I802" s="45"/>
      <c r="J802" s="45"/>
    </row>
    <row r="803" spans="1:10" ht="14.1" customHeight="1" thickBot="1" x14ac:dyDescent="0.25">
      <c r="A803" s="72" t="s">
        <v>15736</v>
      </c>
      <c r="B803" s="72" t="s">
        <v>16147</v>
      </c>
      <c r="C803" s="72" t="s">
        <v>15642</v>
      </c>
      <c r="D803" s="72" t="s">
        <v>15252</v>
      </c>
      <c r="E803" s="72" t="s">
        <v>6933</v>
      </c>
      <c r="F803" s="72" t="s">
        <v>15281</v>
      </c>
      <c r="G803" s="45"/>
      <c r="H803" s="45"/>
      <c r="I803" s="45"/>
      <c r="J803" s="45"/>
    </row>
    <row r="804" spans="1:10" ht="14.1" customHeight="1" x14ac:dyDescent="0.2">
      <c r="A804" s="82">
        <v>40101604</v>
      </c>
      <c r="B804" s="69" t="str">
        <f t="shared" ref="B804:B813" ca="1" si="20">IFERROR(INDEX(UNSPSCDes,MATCH(INDIRECT(ADDRESS(ROW(),COLUMN()-1,4)),UNSPSCCode,0)),"")</f>
        <v>Ventiladores</v>
      </c>
      <c r="C804" s="82" t="s">
        <v>1449</v>
      </c>
      <c r="D804" s="82">
        <v>3</v>
      </c>
      <c r="E804" s="71">
        <v>6000</v>
      </c>
      <c r="F804" s="70">
        <f t="shared" ref="F804:F813" ca="1" si="21">INDIRECT(ADDRESS(ROW(),COLUMN()-2,4))*INDIRECT(ADDRESS(ROW(),COLUMN()-1,4))</f>
        <v>18000</v>
      </c>
      <c r="G804" s="45"/>
      <c r="H804" s="45"/>
      <c r="I804" s="45"/>
      <c r="J804" s="45"/>
    </row>
    <row r="805" spans="1:10" ht="13.5" customHeight="1" x14ac:dyDescent="0.2">
      <c r="A805" s="82">
        <v>40101604</v>
      </c>
      <c r="B805" s="69" t="str">
        <f t="shared" ca="1" si="20"/>
        <v>Ventiladores</v>
      </c>
      <c r="C805" s="82" t="s">
        <v>1449</v>
      </c>
      <c r="D805" s="82">
        <v>2</v>
      </c>
      <c r="E805" s="71">
        <v>3000</v>
      </c>
      <c r="F805" s="70">
        <f t="shared" ca="1" si="21"/>
        <v>6000</v>
      </c>
      <c r="G805" s="45"/>
      <c r="H805" s="45"/>
      <c r="I805" s="45"/>
      <c r="J805" s="45"/>
    </row>
    <row r="806" spans="1:10" ht="13.5" customHeight="1" x14ac:dyDescent="0.2">
      <c r="A806" s="82">
        <v>40101701</v>
      </c>
      <c r="B806" s="69" t="str">
        <f t="shared" ca="1" si="20"/>
        <v>Aires acondicionados</v>
      </c>
      <c r="C806" s="82" t="s">
        <v>1449</v>
      </c>
      <c r="D806" s="82">
        <v>1</v>
      </c>
      <c r="E806" s="71">
        <v>30000</v>
      </c>
      <c r="F806" s="70">
        <f t="shared" ca="1" si="21"/>
        <v>30000</v>
      </c>
      <c r="G806" s="45"/>
      <c r="H806" s="45"/>
      <c r="I806" s="45"/>
      <c r="J806" s="45"/>
    </row>
    <row r="807" spans="1:10" ht="13.5" customHeight="1" x14ac:dyDescent="0.2">
      <c r="A807" s="82">
        <v>40101701</v>
      </c>
      <c r="B807" s="69" t="str">
        <f t="shared" ca="1" si="20"/>
        <v>Aires acondicionados</v>
      </c>
      <c r="C807" s="82" t="s">
        <v>1449</v>
      </c>
      <c r="D807" s="82">
        <v>1</v>
      </c>
      <c r="E807" s="71">
        <v>60000</v>
      </c>
      <c r="F807" s="70">
        <f t="shared" ca="1" si="21"/>
        <v>60000</v>
      </c>
      <c r="G807" s="45"/>
      <c r="H807" s="45"/>
      <c r="I807" s="45"/>
      <c r="J807" s="45"/>
    </row>
    <row r="808" spans="1:10" ht="13.5" customHeight="1" x14ac:dyDescent="0.2">
      <c r="A808" s="82">
        <v>40101701</v>
      </c>
      <c r="B808" s="69" t="str">
        <f t="shared" ca="1" si="20"/>
        <v>Aires acondicionados</v>
      </c>
      <c r="C808" s="82" t="s">
        <v>1449</v>
      </c>
      <c r="D808" s="82">
        <v>1</v>
      </c>
      <c r="E808" s="71">
        <v>80000</v>
      </c>
      <c r="F808" s="70">
        <f t="shared" ca="1" si="21"/>
        <v>80000</v>
      </c>
      <c r="G808" s="45"/>
      <c r="H808" s="45"/>
      <c r="I808" s="45"/>
      <c r="J808" s="45"/>
    </row>
    <row r="809" spans="1:10" ht="13.5" customHeight="1" x14ac:dyDescent="0.2">
      <c r="A809" s="82">
        <v>40101701</v>
      </c>
      <c r="B809" s="69" t="str">
        <f t="shared" ca="1" si="20"/>
        <v>Aires acondicionados</v>
      </c>
      <c r="C809" s="82" t="s">
        <v>1449</v>
      </c>
      <c r="D809" s="82">
        <v>1</v>
      </c>
      <c r="E809" s="71">
        <v>90000</v>
      </c>
      <c r="F809" s="70">
        <f t="shared" ca="1" si="21"/>
        <v>90000</v>
      </c>
      <c r="G809" s="45"/>
      <c r="H809" s="45"/>
      <c r="I809" s="45"/>
      <c r="J809" s="45"/>
    </row>
    <row r="810" spans="1:10" ht="13.5" customHeight="1" x14ac:dyDescent="0.2">
      <c r="A810" s="82">
        <v>52141501</v>
      </c>
      <c r="B810" s="69" t="str">
        <f t="shared" ca="1" si="20"/>
        <v>Neveras para uso doméstico</v>
      </c>
      <c r="C810" s="82" t="s">
        <v>1449</v>
      </c>
      <c r="D810" s="82">
        <v>2</v>
      </c>
      <c r="E810" s="71">
        <v>10000</v>
      </c>
      <c r="F810" s="70">
        <f t="shared" ca="1" si="21"/>
        <v>20000</v>
      </c>
      <c r="G810" s="45"/>
      <c r="H810" s="45"/>
      <c r="I810" s="45"/>
      <c r="J810" s="45"/>
    </row>
    <row r="811" spans="1:10" ht="13.5" customHeight="1" x14ac:dyDescent="0.2">
      <c r="A811" s="82">
        <v>32121705</v>
      </c>
      <c r="B811" s="69" t="str">
        <f t="shared" ca="1" si="20"/>
        <v>Inversores</v>
      </c>
      <c r="C811" s="82" t="s">
        <v>1449</v>
      </c>
      <c r="D811" s="82">
        <v>1</v>
      </c>
      <c r="E811" s="71">
        <v>40000</v>
      </c>
      <c r="F811" s="70">
        <f t="shared" ca="1" si="21"/>
        <v>40000</v>
      </c>
      <c r="G811" s="45"/>
      <c r="H811" s="45"/>
      <c r="I811" s="45"/>
      <c r="J811" s="45"/>
    </row>
    <row r="812" spans="1:10" ht="13.5" customHeight="1" x14ac:dyDescent="0.2">
      <c r="A812" s="82">
        <v>52141502</v>
      </c>
      <c r="B812" s="69" t="str">
        <f t="shared" ca="1" si="20"/>
        <v>Hornos microondas para uso doméstico</v>
      </c>
      <c r="C812" s="82" t="s">
        <v>1449</v>
      </c>
      <c r="D812" s="82">
        <v>1</v>
      </c>
      <c r="E812" s="71">
        <v>5000</v>
      </c>
      <c r="F812" s="70">
        <f t="shared" ca="1" si="21"/>
        <v>5000</v>
      </c>
      <c r="G812" s="45"/>
      <c r="H812" s="45"/>
      <c r="I812" s="45"/>
      <c r="J812" s="45"/>
    </row>
    <row r="813" spans="1:10" ht="13.5" customHeight="1" x14ac:dyDescent="0.2">
      <c r="A813" s="82">
        <v>52141501</v>
      </c>
      <c r="B813" s="69" t="str">
        <f t="shared" ca="1" si="20"/>
        <v>Neveras para uso doméstico</v>
      </c>
      <c r="C813" s="82" t="s">
        <v>1449</v>
      </c>
      <c r="D813" s="82">
        <v>1</v>
      </c>
      <c r="E813" s="71">
        <v>7000</v>
      </c>
      <c r="F813" s="70">
        <f t="shared" ca="1" si="21"/>
        <v>7000</v>
      </c>
      <c r="G813" s="45"/>
      <c r="H813" s="45"/>
      <c r="I813" s="45"/>
      <c r="J813" s="45"/>
    </row>
    <row r="814" spans="1:10" ht="14.1" customHeight="1" x14ac:dyDescent="0.2">
      <c r="A814" s="45"/>
      <c r="B814" s="45"/>
      <c r="C814" s="45"/>
      <c r="D814" s="45"/>
      <c r="E814" s="73" t="s">
        <v>12551</v>
      </c>
      <c r="F814" s="74">
        <f ca="1">SUM(Table352[MONTO TOTAL ESTIMADO])</f>
        <v>356000</v>
      </c>
      <c r="G814" s="45"/>
      <c r="H814" s="45" t="str">
        <f>C797</f>
        <v>Bienes</v>
      </c>
      <c r="I814" s="45" t="str">
        <f>E797</f>
        <v>Sí</v>
      </c>
      <c r="J814" s="45" t="str">
        <f>D797</f>
        <v>Compras Menores</v>
      </c>
    </row>
    <row r="815" spans="1:10" ht="14.1" customHeight="1" thickBot="1" x14ac:dyDescent="0.3"/>
    <row r="816" spans="1:10" ht="33.75" customHeight="1" thickBot="1" x14ac:dyDescent="0.25">
      <c r="A816" s="64" t="s">
        <v>16383</v>
      </c>
      <c r="B816" s="64" t="s">
        <v>161</v>
      </c>
      <c r="C816" s="64" t="s">
        <v>11725</v>
      </c>
      <c r="D816" s="64" t="s">
        <v>14378</v>
      </c>
      <c r="E816" s="64" t="s">
        <v>10963</v>
      </c>
      <c r="F816" s="64" t="s">
        <v>11096</v>
      </c>
      <c r="G816" s="45"/>
      <c r="H816" s="45"/>
      <c r="I816" s="45"/>
      <c r="J816" s="45"/>
    </row>
    <row r="817" spans="1:10" ht="14.1" customHeight="1" thickBot="1" x14ac:dyDescent="0.25">
      <c r="A817" s="66" t="s">
        <v>18899</v>
      </c>
      <c r="B817" s="66" t="s">
        <v>18900</v>
      </c>
      <c r="C817" s="66" t="s">
        <v>17799</v>
      </c>
      <c r="D817" s="66" t="s">
        <v>17484</v>
      </c>
      <c r="E817" s="66" t="s">
        <v>8856</v>
      </c>
      <c r="F817" s="66"/>
      <c r="G817" s="45"/>
      <c r="H817" s="45"/>
      <c r="I817" s="45"/>
      <c r="J817" s="45"/>
    </row>
    <row r="818" spans="1:10" ht="14.1" customHeight="1" thickBot="1" x14ac:dyDescent="0.25">
      <c r="A818" s="87" t="s">
        <v>14828</v>
      </c>
      <c r="B818" s="67" t="s">
        <v>8530</v>
      </c>
      <c r="C818" s="76">
        <v>44621</v>
      </c>
      <c r="D818" s="87" t="s">
        <v>9387</v>
      </c>
      <c r="E818" s="67" t="s">
        <v>13094</v>
      </c>
      <c r="F818" s="81" t="s">
        <v>3080</v>
      </c>
      <c r="G818" s="45"/>
      <c r="H818" s="45"/>
      <c r="I818" s="45"/>
      <c r="J818" s="45"/>
    </row>
    <row r="819" spans="1:10" ht="14.1" customHeight="1" thickBot="1" x14ac:dyDescent="0.25">
      <c r="A819" s="88"/>
      <c r="B819" s="67" t="s">
        <v>1786</v>
      </c>
      <c r="C819" s="77">
        <f>IF(C818="","",IF(AND(MONTH(C818)&gt;=1,MONTH(C818)&lt;=3),1,IF(AND(MONTH(C818)&gt;=4,MONTH(C818)&lt;=6),2,IF(AND(MONTH(C818)&gt;=7,MONTH(C818)&lt;=9),3,4))))</f>
        <v>1</v>
      </c>
      <c r="D819" s="88"/>
      <c r="E819" s="67" t="s">
        <v>2417</v>
      </c>
      <c r="F819" s="81" t="s">
        <v>11113</v>
      </c>
      <c r="G819" s="45"/>
      <c r="H819" s="45"/>
      <c r="I819" s="45"/>
      <c r="J819" s="45"/>
    </row>
    <row r="820" spans="1:10" ht="14.1" customHeight="1" thickBot="1" x14ac:dyDescent="0.25">
      <c r="A820" s="88"/>
      <c r="B820" s="67" t="s">
        <v>12943</v>
      </c>
      <c r="C820" s="76">
        <v>44630</v>
      </c>
      <c r="D820" s="88"/>
      <c r="E820" s="67" t="s">
        <v>3073</v>
      </c>
      <c r="F820" s="81" t="s">
        <v>11113</v>
      </c>
      <c r="G820" s="45"/>
      <c r="H820" s="45"/>
      <c r="I820" s="45"/>
      <c r="J820" s="45"/>
    </row>
    <row r="821" spans="1:10" ht="14.1" customHeight="1" thickBot="1" x14ac:dyDescent="0.25">
      <c r="A821" s="88"/>
      <c r="B821" s="67" t="s">
        <v>1786</v>
      </c>
      <c r="C821" s="77">
        <f>IF(C820="","",IF(AND(MONTH(C820)&gt;=1,MONTH(C820)&lt;=3),1,IF(AND(MONTH(C820)&gt;=4,MONTH(C820)&lt;=6),2,IF(AND(MONTH(C820)&gt;=7,MONTH(C820)&lt;=9),3,4))))</f>
        <v>1</v>
      </c>
      <c r="D821" s="88"/>
      <c r="E821" s="67" t="s">
        <v>13193</v>
      </c>
      <c r="F821" s="66" t="s">
        <v>11113</v>
      </c>
      <c r="G821" s="45"/>
      <c r="H821" s="45"/>
      <c r="I821" s="45"/>
      <c r="J821" s="45"/>
    </row>
    <row r="822" spans="1:10" ht="14.1" customHeight="1" thickBot="1" x14ac:dyDescent="0.25">
      <c r="A822" s="45"/>
      <c r="B822" s="45"/>
      <c r="C822" s="45"/>
      <c r="D822" s="45"/>
      <c r="E822" s="45"/>
      <c r="F822" s="45"/>
      <c r="G822" s="45"/>
      <c r="H822" s="45"/>
      <c r="I822" s="45"/>
      <c r="J822" s="45"/>
    </row>
    <row r="823" spans="1:10" ht="14.1" customHeight="1" thickBot="1" x14ac:dyDescent="0.25">
      <c r="A823" s="72" t="s">
        <v>15736</v>
      </c>
      <c r="B823" s="72" t="s">
        <v>16147</v>
      </c>
      <c r="C823" s="72" t="s">
        <v>15642</v>
      </c>
      <c r="D823" s="72" t="s">
        <v>15252</v>
      </c>
      <c r="E823" s="72" t="s">
        <v>6933</v>
      </c>
      <c r="F823" s="72" t="s">
        <v>15281</v>
      </c>
      <c r="G823" s="45"/>
      <c r="H823" s="45"/>
      <c r="I823" s="45"/>
      <c r="J823" s="45"/>
    </row>
    <row r="824" spans="1:10" ht="14.1" customHeight="1" x14ac:dyDescent="0.2">
      <c r="A824" s="82">
        <v>50202301</v>
      </c>
      <c r="B824" s="69" t="str">
        <f t="shared" ref="B824:B833" ca="1" si="22">IFERROR(INDEX(UNSPSCDes,MATCH(INDIRECT(ADDRESS(ROW(),COLUMN()-1,4)),UNSPSCCode,0)),"")</f>
        <v>Agua</v>
      </c>
      <c r="C824" s="82" t="s">
        <v>4736</v>
      </c>
      <c r="D824" s="82">
        <v>250</v>
      </c>
      <c r="E824" s="71">
        <v>135.4</v>
      </c>
      <c r="F824" s="70">
        <f t="shared" ref="F824:F833" ca="1" si="23">INDIRECT(ADDRESS(ROW(),COLUMN()-2,4))*INDIRECT(ADDRESS(ROW(),COLUMN()-1,4))</f>
        <v>33850</v>
      </c>
      <c r="G824" s="45"/>
      <c r="H824" s="45"/>
      <c r="I824" s="45"/>
      <c r="J824" s="45"/>
    </row>
    <row r="825" spans="1:10" ht="13.5" customHeight="1" x14ac:dyDescent="0.2">
      <c r="A825" s="82">
        <v>50202304</v>
      </c>
      <c r="B825" s="69" t="str">
        <f t="shared" ca="1" si="22"/>
        <v>Jugos de repisa</v>
      </c>
      <c r="C825" s="82" t="s">
        <v>1449</v>
      </c>
      <c r="D825" s="82">
        <v>40</v>
      </c>
      <c r="E825" s="71">
        <v>76.7</v>
      </c>
      <c r="F825" s="70">
        <f t="shared" ca="1" si="23"/>
        <v>3068</v>
      </c>
      <c r="G825" s="45"/>
      <c r="H825" s="45"/>
      <c r="I825" s="45"/>
      <c r="J825" s="45"/>
    </row>
    <row r="826" spans="1:10" ht="13.5" customHeight="1" x14ac:dyDescent="0.2">
      <c r="A826" s="82">
        <v>50202306</v>
      </c>
      <c r="B826" s="69" t="str">
        <f t="shared" ca="1" si="22"/>
        <v>Refrescos</v>
      </c>
      <c r="C826" s="82" t="s">
        <v>4736</v>
      </c>
      <c r="D826" s="82">
        <v>40</v>
      </c>
      <c r="E826" s="71">
        <v>354</v>
      </c>
      <c r="F826" s="70">
        <f t="shared" ca="1" si="23"/>
        <v>14160</v>
      </c>
      <c r="G826" s="45"/>
      <c r="H826" s="45"/>
      <c r="I826" s="45"/>
      <c r="J826" s="45"/>
    </row>
    <row r="827" spans="1:10" ht="13.5" customHeight="1" x14ac:dyDescent="0.2">
      <c r="A827" s="82">
        <v>50201706</v>
      </c>
      <c r="B827" s="69" t="str">
        <f t="shared" ca="1" si="22"/>
        <v>Café</v>
      </c>
      <c r="C827" s="82" t="s">
        <v>4736</v>
      </c>
      <c r="D827" s="82">
        <v>500</v>
      </c>
      <c r="E827" s="71">
        <v>222.19800000000001</v>
      </c>
      <c r="F827" s="70">
        <f t="shared" ca="1" si="23"/>
        <v>111099</v>
      </c>
      <c r="G827" s="45"/>
      <c r="H827" s="45"/>
      <c r="I827" s="45"/>
      <c r="J827" s="45"/>
    </row>
    <row r="828" spans="1:10" ht="13.5" customHeight="1" x14ac:dyDescent="0.2">
      <c r="A828" s="82">
        <v>50161814</v>
      </c>
      <c r="B828" s="69" t="str">
        <f t="shared" ca="1" si="22"/>
        <v>Azúcar o sustituto de azúcar, confite</v>
      </c>
      <c r="C828" s="82" t="s">
        <v>15637</v>
      </c>
      <c r="D828" s="82">
        <v>1250</v>
      </c>
      <c r="E828" s="71">
        <v>24.36</v>
      </c>
      <c r="F828" s="70">
        <f t="shared" ca="1" si="23"/>
        <v>30450</v>
      </c>
      <c r="G828" s="45"/>
      <c r="H828" s="45"/>
      <c r="I828" s="45"/>
      <c r="J828" s="45"/>
    </row>
    <row r="829" spans="1:10" ht="13.5" customHeight="1" x14ac:dyDescent="0.2">
      <c r="A829" s="82">
        <v>50201713</v>
      </c>
      <c r="B829" s="69" t="str">
        <f t="shared" ca="1" si="22"/>
        <v>Bolsas de té</v>
      </c>
      <c r="C829" s="82" t="s">
        <v>16989</v>
      </c>
      <c r="D829" s="82">
        <v>20</v>
      </c>
      <c r="E829" s="71">
        <v>159.30000000000001</v>
      </c>
      <c r="F829" s="70">
        <f t="shared" ca="1" si="23"/>
        <v>3186</v>
      </c>
      <c r="G829" s="45"/>
      <c r="H829" s="45"/>
      <c r="I829" s="45"/>
      <c r="J829" s="45"/>
    </row>
    <row r="830" spans="1:10" ht="13.5" customHeight="1" x14ac:dyDescent="0.2">
      <c r="A830" s="82">
        <v>50201711</v>
      </c>
      <c r="B830" s="69" t="str">
        <f t="shared" ca="1" si="22"/>
        <v>Té instantáneo</v>
      </c>
      <c r="C830" s="82" t="s">
        <v>1449</v>
      </c>
      <c r="D830" s="82">
        <v>30</v>
      </c>
      <c r="E830" s="71">
        <v>560.5</v>
      </c>
      <c r="F830" s="70">
        <f t="shared" ca="1" si="23"/>
        <v>16815</v>
      </c>
      <c r="G830" s="45"/>
      <c r="H830" s="45"/>
      <c r="I830" s="45"/>
      <c r="J830" s="45"/>
    </row>
    <row r="831" spans="1:10" ht="13.5" customHeight="1" x14ac:dyDescent="0.2">
      <c r="A831" s="82">
        <v>50131701</v>
      </c>
      <c r="B831" s="69" t="str">
        <f t="shared" ca="1" si="22"/>
        <v>Productos de leche o mantequilla frescos</v>
      </c>
      <c r="C831" s="82" t="s">
        <v>1449</v>
      </c>
      <c r="D831" s="82">
        <v>60</v>
      </c>
      <c r="E831" s="71">
        <v>55</v>
      </c>
      <c r="F831" s="70">
        <f t="shared" ca="1" si="23"/>
        <v>3300</v>
      </c>
      <c r="G831" s="45"/>
      <c r="H831" s="45"/>
      <c r="I831" s="45"/>
      <c r="J831" s="45"/>
    </row>
    <row r="832" spans="1:10" ht="13.5" customHeight="1" x14ac:dyDescent="0.2">
      <c r="A832" s="82">
        <v>50161814</v>
      </c>
      <c r="B832" s="69" t="str">
        <f t="shared" ca="1" si="22"/>
        <v>Azúcar o sustituto de azúcar, confite</v>
      </c>
      <c r="C832" s="82" t="s">
        <v>1449</v>
      </c>
      <c r="D832" s="82">
        <v>30</v>
      </c>
      <c r="E832" s="71">
        <v>134.99199999999999</v>
      </c>
      <c r="F832" s="70">
        <f t="shared" ca="1" si="23"/>
        <v>4049.7599999999998</v>
      </c>
      <c r="G832" s="45"/>
      <c r="H832" s="45"/>
      <c r="I832" s="45"/>
      <c r="J832" s="45"/>
    </row>
    <row r="833" spans="1:10" ht="13.5" customHeight="1" x14ac:dyDescent="0.2">
      <c r="A833" s="82">
        <v>50201714</v>
      </c>
      <c r="B833" s="69" t="str">
        <f t="shared" ca="1" si="22"/>
        <v>Cremas no lácteas</v>
      </c>
      <c r="C833" s="82" t="s">
        <v>1449</v>
      </c>
      <c r="D833" s="82">
        <v>10</v>
      </c>
      <c r="E833" s="71">
        <v>316.24</v>
      </c>
      <c r="F833" s="70">
        <f t="shared" ca="1" si="23"/>
        <v>3162.4</v>
      </c>
      <c r="G833" s="45"/>
      <c r="H833" s="45"/>
      <c r="I833" s="45"/>
      <c r="J833" s="45"/>
    </row>
    <row r="834" spans="1:10" ht="14.1" customHeight="1" x14ac:dyDescent="0.2">
      <c r="A834" s="45"/>
      <c r="B834" s="45"/>
      <c r="C834" s="45"/>
      <c r="D834" s="45"/>
      <c r="E834" s="73" t="s">
        <v>12551</v>
      </c>
      <c r="F834" s="74">
        <f ca="1">SUM(Table353[MONTO TOTAL ESTIMADO])</f>
        <v>223140.16</v>
      </c>
      <c r="G834" s="45"/>
      <c r="H834" s="45" t="str">
        <f>C817</f>
        <v>Bienes</v>
      </c>
      <c r="I834" s="45" t="str">
        <f>E817</f>
        <v>Sí</v>
      </c>
      <c r="J834" s="45" t="str">
        <f>D817</f>
        <v>Compras Menores</v>
      </c>
    </row>
    <row r="835" spans="1:10" ht="14.1" customHeight="1" thickBot="1" x14ac:dyDescent="0.3"/>
    <row r="836" spans="1:10" ht="33.75" customHeight="1" thickBot="1" x14ac:dyDescent="0.25">
      <c r="A836" s="64" t="s">
        <v>16383</v>
      </c>
      <c r="B836" s="64" t="s">
        <v>161</v>
      </c>
      <c r="C836" s="64" t="s">
        <v>11725</v>
      </c>
      <c r="D836" s="64" t="s">
        <v>14378</v>
      </c>
      <c r="E836" s="64" t="s">
        <v>10963</v>
      </c>
      <c r="F836" s="64" t="s">
        <v>11096</v>
      </c>
      <c r="G836" s="45"/>
      <c r="H836" s="45"/>
      <c r="I836" s="45"/>
      <c r="J836" s="45"/>
    </row>
    <row r="837" spans="1:10" ht="14.1" customHeight="1" thickBot="1" x14ac:dyDescent="0.25">
      <c r="A837" s="66" t="s">
        <v>18901</v>
      </c>
      <c r="B837" s="66" t="s">
        <v>18902</v>
      </c>
      <c r="C837" s="66" t="s">
        <v>17799</v>
      </c>
      <c r="D837" s="66" t="s">
        <v>10172</v>
      </c>
      <c r="E837" s="66" t="s">
        <v>8856</v>
      </c>
      <c r="F837" s="66"/>
      <c r="G837" s="45"/>
      <c r="H837" s="45"/>
      <c r="I837" s="45"/>
      <c r="J837" s="45"/>
    </row>
    <row r="838" spans="1:10" ht="14.1" customHeight="1" thickBot="1" x14ac:dyDescent="0.25">
      <c r="A838" s="87" t="s">
        <v>14828</v>
      </c>
      <c r="B838" s="67" t="s">
        <v>8530</v>
      </c>
      <c r="C838" s="76">
        <v>44756</v>
      </c>
      <c r="D838" s="87" t="s">
        <v>9387</v>
      </c>
      <c r="E838" s="67" t="s">
        <v>13094</v>
      </c>
      <c r="F838" s="81" t="s">
        <v>3080</v>
      </c>
      <c r="G838" s="45"/>
      <c r="H838" s="45"/>
      <c r="I838" s="45"/>
      <c r="J838" s="45"/>
    </row>
    <row r="839" spans="1:10" ht="14.1" customHeight="1" thickBot="1" x14ac:dyDescent="0.25">
      <c r="A839" s="88"/>
      <c r="B839" s="67" t="s">
        <v>1786</v>
      </c>
      <c r="C839" s="77">
        <f>IF(C838="","",IF(AND(MONTH(C838)&gt;=1,MONTH(C838)&lt;=3),1,IF(AND(MONTH(C838)&gt;=4,MONTH(C838)&lt;=6),2,IF(AND(MONTH(C838)&gt;=7,MONTH(C838)&lt;=9),3,4))))</f>
        <v>3</v>
      </c>
      <c r="D839" s="88"/>
      <c r="E839" s="67" t="s">
        <v>2417</v>
      </c>
      <c r="F839" s="81" t="s">
        <v>11113</v>
      </c>
      <c r="G839" s="45"/>
      <c r="H839" s="45"/>
      <c r="I839" s="45"/>
      <c r="J839" s="45"/>
    </row>
    <row r="840" spans="1:10" ht="14.1" customHeight="1" thickBot="1" x14ac:dyDescent="0.25">
      <c r="A840" s="88"/>
      <c r="B840" s="67" t="s">
        <v>12943</v>
      </c>
      <c r="C840" s="76">
        <v>44760</v>
      </c>
      <c r="D840" s="88"/>
      <c r="E840" s="67" t="s">
        <v>3073</v>
      </c>
      <c r="F840" s="81" t="s">
        <v>11113</v>
      </c>
      <c r="G840" s="45"/>
      <c r="H840" s="45"/>
      <c r="I840" s="45"/>
      <c r="J840" s="45"/>
    </row>
    <row r="841" spans="1:10" ht="14.1" customHeight="1" thickBot="1" x14ac:dyDescent="0.25">
      <c r="A841" s="88"/>
      <c r="B841" s="67" t="s">
        <v>1786</v>
      </c>
      <c r="C841" s="77">
        <f>IF(C840="","",IF(AND(MONTH(C840)&gt;=1,MONTH(C840)&lt;=3),1,IF(AND(MONTH(C840)&gt;=4,MONTH(C840)&lt;=6),2,IF(AND(MONTH(C840)&gt;=7,MONTH(C840)&lt;=9),3,4))))</f>
        <v>3</v>
      </c>
      <c r="D841" s="88"/>
      <c r="E841" s="67" t="s">
        <v>13193</v>
      </c>
      <c r="F841" s="66" t="s">
        <v>11113</v>
      </c>
      <c r="G841" s="45"/>
      <c r="H841" s="45"/>
      <c r="I841" s="45"/>
      <c r="J841" s="45"/>
    </row>
    <row r="842" spans="1:10" ht="14.1" customHeight="1" thickBot="1" x14ac:dyDescent="0.25">
      <c r="A842" s="45"/>
      <c r="B842" s="45"/>
      <c r="C842" s="45"/>
      <c r="D842" s="45"/>
      <c r="E842" s="45"/>
      <c r="F842" s="45"/>
      <c r="G842" s="45"/>
      <c r="H842" s="45"/>
      <c r="I842" s="45"/>
      <c r="J842" s="45"/>
    </row>
    <row r="843" spans="1:10" ht="14.1" customHeight="1" thickBot="1" x14ac:dyDescent="0.25">
      <c r="A843" s="72" t="s">
        <v>15736</v>
      </c>
      <c r="B843" s="72" t="s">
        <v>16147</v>
      </c>
      <c r="C843" s="72" t="s">
        <v>15642</v>
      </c>
      <c r="D843" s="72" t="s">
        <v>15252</v>
      </c>
      <c r="E843" s="72" t="s">
        <v>6933</v>
      </c>
      <c r="F843" s="72" t="s">
        <v>15281</v>
      </c>
      <c r="G843" s="45"/>
      <c r="H843" s="45"/>
      <c r="I843" s="45"/>
      <c r="J843" s="45"/>
    </row>
    <row r="844" spans="1:10" ht="14.1" customHeight="1" x14ac:dyDescent="0.2">
      <c r="A844" s="82">
        <v>50202301</v>
      </c>
      <c r="B844" s="69" t="str">
        <f ca="1">IFERROR(INDEX(UNSPSCDes,MATCH(INDIRECT(ADDRESS(ROW(),COLUMN()-1,4)),UNSPSCCode,0)),"")</f>
        <v>Agua</v>
      </c>
      <c r="C844" s="82" t="s">
        <v>1449</v>
      </c>
      <c r="D844" s="82">
        <v>1500</v>
      </c>
      <c r="E844" s="71">
        <v>80</v>
      </c>
      <c r="F844" s="70">
        <f ca="1">INDIRECT(ADDRESS(ROW(),COLUMN()-2,4))*INDIRECT(ADDRESS(ROW(),COLUMN()-1,4))</f>
        <v>120000</v>
      </c>
      <c r="G844" s="45"/>
      <c r="H844" s="45"/>
      <c r="I844" s="45"/>
      <c r="J844" s="45"/>
    </row>
    <row r="845" spans="1:10" ht="13.5" customHeight="1" x14ac:dyDescent="0.2">
      <c r="A845" s="82">
        <v>50202301</v>
      </c>
      <c r="B845" s="69" t="str">
        <f ca="1">IFERROR(INDEX(UNSPSCDes,MATCH(INDIRECT(ADDRESS(ROW(),COLUMN()-1,4)),UNSPSCCode,0)),"")</f>
        <v>Agua</v>
      </c>
      <c r="C845" s="82" t="s">
        <v>1449</v>
      </c>
      <c r="D845" s="82">
        <v>30</v>
      </c>
      <c r="E845" s="71">
        <v>300</v>
      </c>
      <c r="F845" s="70">
        <f ca="1">INDIRECT(ADDRESS(ROW(),COLUMN()-2,4))*INDIRECT(ADDRESS(ROW(),COLUMN()-1,4))</f>
        <v>9000</v>
      </c>
      <c r="G845" s="45"/>
      <c r="H845" s="45"/>
      <c r="I845" s="45"/>
      <c r="J845" s="45"/>
    </row>
    <row r="846" spans="1:10" ht="14.1" customHeight="1" x14ac:dyDescent="0.2">
      <c r="A846" s="45"/>
      <c r="B846" s="45"/>
      <c r="C846" s="45"/>
      <c r="D846" s="45"/>
      <c r="E846" s="73" t="s">
        <v>12551</v>
      </c>
      <c r="F846" s="74">
        <f ca="1">SUM(Table354[MONTO TOTAL ESTIMADO])</f>
        <v>129000</v>
      </c>
      <c r="G846" s="45"/>
      <c r="H846" s="45" t="str">
        <f>C837</f>
        <v>Bienes</v>
      </c>
      <c r="I846" s="45" t="str">
        <f>E837</f>
        <v>Sí</v>
      </c>
      <c r="J846" s="45" t="str">
        <f>D837</f>
        <v>Compras por debajo del Umbral</v>
      </c>
    </row>
    <row r="847" spans="1:10" ht="14.1" customHeight="1" thickBot="1" x14ac:dyDescent="0.3"/>
    <row r="848" spans="1:10" ht="33.75" customHeight="1" thickBot="1" x14ac:dyDescent="0.25">
      <c r="A848" s="64" t="s">
        <v>16383</v>
      </c>
      <c r="B848" s="64" t="s">
        <v>161</v>
      </c>
      <c r="C848" s="64" t="s">
        <v>11725</v>
      </c>
      <c r="D848" s="64" t="s">
        <v>14378</v>
      </c>
      <c r="E848" s="64" t="s">
        <v>10963</v>
      </c>
      <c r="F848" s="64" t="s">
        <v>11096</v>
      </c>
      <c r="G848" s="45"/>
      <c r="H848" s="45"/>
      <c r="I848" s="45"/>
      <c r="J848" s="45"/>
    </row>
    <row r="849" spans="1:10" ht="14.1" customHeight="1" thickBot="1" x14ac:dyDescent="0.25">
      <c r="A849" s="66" t="s">
        <v>18899</v>
      </c>
      <c r="B849" s="66" t="s">
        <v>18903</v>
      </c>
      <c r="C849" s="66" t="s">
        <v>17799</v>
      </c>
      <c r="D849" s="66" t="s">
        <v>17484</v>
      </c>
      <c r="E849" s="66" t="s">
        <v>8856</v>
      </c>
      <c r="F849" s="66"/>
      <c r="G849" s="45"/>
      <c r="H849" s="45"/>
      <c r="I849" s="45"/>
      <c r="J849" s="45"/>
    </row>
    <row r="850" spans="1:10" ht="14.1" customHeight="1" thickBot="1" x14ac:dyDescent="0.25">
      <c r="A850" s="87" t="s">
        <v>14828</v>
      </c>
      <c r="B850" s="67" t="s">
        <v>8530</v>
      </c>
      <c r="C850" s="76">
        <v>44713</v>
      </c>
      <c r="D850" s="87" t="s">
        <v>9387</v>
      </c>
      <c r="E850" s="67" t="s">
        <v>13094</v>
      </c>
      <c r="F850" s="81" t="s">
        <v>3080</v>
      </c>
      <c r="G850" s="45"/>
      <c r="H850" s="45"/>
      <c r="I850" s="45"/>
      <c r="J850" s="45"/>
    </row>
    <row r="851" spans="1:10" ht="14.1" customHeight="1" thickBot="1" x14ac:dyDescent="0.25">
      <c r="A851" s="88"/>
      <c r="B851" s="67" t="s">
        <v>1786</v>
      </c>
      <c r="C851" s="77">
        <f>IF(C850="","",IF(AND(MONTH(C850)&gt;=1,MONTH(C850)&lt;=3),1,IF(AND(MONTH(C850)&gt;=4,MONTH(C850)&lt;=6),2,IF(AND(MONTH(C850)&gt;=7,MONTH(C850)&lt;=9),3,4))))</f>
        <v>2</v>
      </c>
      <c r="D851" s="88"/>
      <c r="E851" s="67" t="s">
        <v>2417</v>
      </c>
      <c r="F851" s="81" t="s">
        <v>11113</v>
      </c>
      <c r="G851" s="45"/>
      <c r="H851" s="45"/>
      <c r="I851" s="45"/>
      <c r="J851" s="45"/>
    </row>
    <row r="852" spans="1:10" ht="14.1" customHeight="1" thickBot="1" x14ac:dyDescent="0.25">
      <c r="A852" s="88"/>
      <c r="B852" s="67" t="s">
        <v>12943</v>
      </c>
      <c r="C852" s="76">
        <v>44722</v>
      </c>
      <c r="D852" s="88"/>
      <c r="E852" s="67" t="s">
        <v>3073</v>
      </c>
      <c r="F852" s="81" t="s">
        <v>11113</v>
      </c>
      <c r="G852" s="45"/>
      <c r="H852" s="45"/>
      <c r="I852" s="45"/>
      <c r="J852" s="45"/>
    </row>
    <row r="853" spans="1:10" ht="14.1" customHeight="1" thickBot="1" x14ac:dyDescent="0.25">
      <c r="A853" s="88"/>
      <c r="B853" s="67" t="s">
        <v>1786</v>
      </c>
      <c r="C853" s="77">
        <f>IF(C852="","",IF(AND(MONTH(C852)&gt;=1,MONTH(C852)&lt;=3),1,IF(AND(MONTH(C852)&gt;=4,MONTH(C852)&lt;=6),2,IF(AND(MONTH(C852)&gt;=7,MONTH(C852)&lt;=9),3,4))))</f>
        <v>2</v>
      </c>
      <c r="D853" s="88"/>
      <c r="E853" s="67" t="s">
        <v>13193</v>
      </c>
      <c r="F853" s="66" t="s">
        <v>11113</v>
      </c>
      <c r="G853" s="45"/>
      <c r="H853" s="45"/>
      <c r="I853" s="45"/>
      <c r="J853" s="45"/>
    </row>
    <row r="854" spans="1:10" ht="14.1" customHeight="1" thickBot="1" x14ac:dyDescent="0.25">
      <c r="A854" s="45"/>
      <c r="B854" s="45"/>
      <c r="C854" s="45"/>
      <c r="D854" s="45"/>
      <c r="E854" s="45"/>
      <c r="F854" s="45"/>
      <c r="G854" s="45"/>
      <c r="H854" s="45"/>
      <c r="I854" s="45"/>
      <c r="J854" s="45"/>
    </row>
    <row r="855" spans="1:10" ht="14.1" customHeight="1" thickBot="1" x14ac:dyDescent="0.25">
      <c r="A855" s="72" t="s">
        <v>15736</v>
      </c>
      <c r="B855" s="72" t="s">
        <v>16147</v>
      </c>
      <c r="C855" s="72" t="s">
        <v>15642</v>
      </c>
      <c r="D855" s="72" t="s">
        <v>15252</v>
      </c>
      <c r="E855" s="72" t="s">
        <v>6933</v>
      </c>
      <c r="F855" s="72" t="s">
        <v>15281</v>
      </c>
      <c r="G855" s="45"/>
      <c r="H855" s="45"/>
      <c r="I855" s="45"/>
      <c r="J855" s="45"/>
    </row>
    <row r="856" spans="1:10" ht="14.1" customHeight="1" x14ac:dyDescent="0.2">
      <c r="A856" s="82">
        <v>50202301</v>
      </c>
      <c r="B856" s="69" t="str">
        <f t="shared" ref="B856:B867" ca="1" si="24">IFERROR(INDEX(UNSPSCDes,MATCH(INDIRECT(ADDRESS(ROW(),COLUMN()-1,4)),UNSPSCCode,0)),"")</f>
        <v>Agua</v>
      </c>
      <c r="C856" s="82" t="s">
        <v>4736</v>
      </c>
      <c r="D856" s="82">
        <v>250</v>
      </c>
      <c r="E856" s="71">
        <v>135.4</v>
      </c>
      <c r="F856" s="70">
        <f t="shared" ref="F856:F867" ca="1" si="25">INDIRECT(ADDRESS(ROW(),COLUMN()-2,4))*INDIRECT(ADDRESS(ROW(),COLUMN()-1,4))</f>
        <v>33850</v>
      </c>
      <c r="G856" s="45"/>
      <c r="H856" s="45"/>
      <c r="I856" s="45"/>
      <c r="J856" s="45"/>
    </row>
    <row r="857" spans="1:10" ht="13.5" customHeight="1" x14ac:dyDescent="0.2">
      <c r="A857" s="82">
        <v>50202304</v>
      </c>
      <c r="B857" s="69" t="str">
        <f t="shared" ca="1" si="24"/>
        <v>Jugos de repisa</v>
      </c>
      <c r="C857" s="82" t="s">
        <v>4736</v>
      </c>
      <c r="D857" s="82">
        <v>40</v>
      </c>
      <c r="E857" s="71">
        <v>76.7</v>
      </c>
      <c r="F857" s="70">
        <f t="shared" ca="1" si="25"/>
        <v>3068</v>
      </c>
      <c r="G857" s="45"/>
      <c r="H857" s="45"/>
      <c r="I857" s="45"/>
      <c r="J857" s="45"/>
    </row>
    <row r="858" spans="1:10" ht="13.5" customHeight="1" x14ac:dyDescent="0.2">
      <c r="A858" s="82">
        <v>50202306</v>
      </c>
      <c r="B858" s="69" t="str">
        <f t="shared" ca="1" si="24"/>
        <v>Refrescos</v>
      </c>
      <c r="C858" s="82" t="s">
        <v>4736</v>
      </c>
      <c r="D858" s="82">
        <v>40</v>
      </c>
      <c r="E858" s="71">
        <v>354</v>
      </c>
      <c r="F858" s="70">
        <f t="shared" ca="1" si="25"/>
        <v>14160</v>
      </c>
      <c r="G858" s="45"/>
      <c r="H858" s="45"/>
      <c r="I858" s="45"/>
      <c r="J858" s="45"/>
    </row>
    <row r="859" spans="1:10" ht="13.5" customHeight="1" x14ac:dyDescent="0.2">
      <c r="A859" s="82">
        <v>50201706</v>
      </c>
      <c r="B859" s="69" t="str">
        <f t="shared" ca="1" si="24"/>
        <v>Café</v>
      </c>
      <c r="C859" s="82" t="s">
        <v>15637</v>
      </c>
      <c r="D859" s="82">
        <v>500</v>
      </c>
      <c r="E859" s="71">
        <v>222.19800000000001</v>
      </c>
      <c r="F859" s="70">
        <f t="shared" ca="1" si="25"/>
        <v>111099</v>
      </c>
      <c r="G859" s="45"/>
      <c r="H859" s="45"/>
      <c r="I859" s="45"/>
      <c r="J859" s="45"/>
    </row>
    <row r="860" spans="1:10" ht="13.5" customHeight="1" x14ac:dyDescent="0.2">
      <c r="A860" s="82">
        <v>50161814</v>
      </c>
      <c r="B860" s="69" t="str">
        <f t="shared" ca="1" si="24"/>
        <v>Azúcar o sustituto de azúcar, confite</v>
      </c>
      <c r="C860" s="82" t="s">
        <v>15637</v>
      </c>
      <c r="D860" s="82">
        <v>1250</v>
      </c>
      <c r="E860" s="71">
        <v>24.36</v>
      </c>
      <c r="F860" s="70">
        <f t="shared" ca="1" si="25"/>
        <v>30450</v>
      </c>
      <c r="G860" s="45"/>
      <c r="H860" s="45"/>
      <c r="I860" s="45"/>
      <c r="J860" s="45"/>
    </row>
    <row r="861" spans="1:10" ht="13.5" customHeight="1" x14ac:dyDescent="0.2">
      <c r="A861" s="82">
        <v>50201713</v>
      </c>
      <c r="B861" s="69" t="str">
        <f t="shared" ca="1" si="24"/>
        <v>Bolsas de té</v>
      </c>
      <c r="C861" s="82" t="s">
        <v>4736</v>
      </c>
      <c r="D861" s="82">
        <v>20</v>
      </c>
      <c r="E861" s="71">
        <v>159.30000000000001</v>
      </c>
      <c r="F861" s="70">
        <f t="shared" ca="1" si="25"/>
        <v>3186</v>
      </c>
      <c r="G861" s="45"/>
      <c r="H861" s="45"/>
      <c r="I861" s="45"/>
      <c r="J861" s="45"/>
    </row>
    <row r="862" spans="1:10" ht="13.5" customHeight="1" x14ac:dyDescent="0.2">
      <c r="A862" s="82">
        <v>50201711</v>
      </c>
      <c r="B862" s="69" t="str">
        <f t="shared" ca="1" si="24"/>
        <v>Té instantáneo</v>
      </c>
      <c r="C862" s="82" t="s">
        <v>4736</v>
      </c>
      <c r="D862" s="82">
        <v>25</v>
      </c>
      <c r="E862" s="71">
        <v>560.5</v>
      </c>
      <c r="F862" s="70">
        <f t="shared" ca="1" si="25"/>
        <v>14012.5</v>
      </c>
      <c r="G862" s="45"/>
      <c r="H862" s="45"/>
      <c r="I862" s="45"/>
      <c r="J862" s="45"/>
    </row>
    <row r="863" spans="1:10" ht="13.5" customHeight="1" x14ac:dyDescent="0.2">
      <c r="A863" s="82">
        <v>50131701</v>
      </c>
      <c r="B863" s="69" t="str">
        <f t="shared" ca="1" si="24"/>
        <v>Productos de leche o mantequilla frescos</v>
      </c>
      <c r="C863" s="82" t="s">
        <v>16989</v>
      </c>
      <c r="D863" s="82">
        <v>50</v>
      </c>
      <c r="E863" s="71">
        <v>55</v>
      </c>
      <c r="F863" s="70">
        <f t="shared" ca="1" si="25"/>
        <v>2750</v>
      </c>
      <c r="G863" s="45"/>
      <c r="H863" s="45"/>
      <c r="I863" s="45"/>
      <c r="J863" s="45"/>
    </row>
    <row r="864" spans="1:10" ht="13.5" customHeight="1" x14ac:dyDescent="0.2">
      <c r="A864" s="82">
        <v>50131701</v>
      </c>
      <c r="B864" s="69" t="str">
        <f t="shared" ca="1" si="24"/>
        <v>Productos de leche o mantequilla frescos</v>
      </c>
      <c r="C864" s="82" t="s">
        <v>16989</v>
      </c>
      <c r="D864" s="82">
        <v>10</v>
      </c>
      <c r="E864" s="71">
        <v>55</v>
      </c>
      <c r="F864" s="70">
        <f t="shared" ca="1" si="25"/>
        <v>550</v>
      </c>
      <c r="G864" s="45"/>
      <c r="H864" s="45"/>
      <c r="I864" s="45"/>
      <c r="J864" s="45"/>
    </row>
    <row r="865" spans="1:10" ht="13.5" customHeight="1" x14ac:dyDescent="0.2">
      <c r="A865" s="82">
        <v>50161511</v>
      </c>
      <c r="B865" s="69" t="str">
        <f t="shared" ca="1" si="24"/>
        <v>Chocolate o sustituto de chocolate</v>
      </c>
      <c r="C865" s="82" t="s">
        <v>16989</v>
      </c>
      <c r="D865" s="82">
        <v>10</v>
      </c>
      <c r="E865" s="71">
        <v>211.352</v>
      </c>
      <c r="F865" s="70">
        <f t="shared" ca="1" si="25"/>
        <v>2113.52</v>
      </c>
      <c r="G865" s="45"/>
      <c r="H865" s="45"/>
      <c r="I865" s="45"/>
      <c r="J865" s="45"/>
    </row>
    <row r="866" spans="1:10" ht="13.5" customHeight="1" x14ac:dyDescent="0.2">
      <c r="A866" s="82">
        <v>50161814</v>
      </c>
      <c r="B866" s="69" t="str">
        <f t="shared" ca="1" si="24"/>
        <v>Azúcar o sustituto de azúcar, confite</v>
      </c>
      <c r="C866" s="82" t="s">
        <v>15637</v>
      </c>
      <c r="D866" s="82">
        <v>25</v>
      </c>
      <c r="E866" s="71">
        <v>134.99199999999999</v>
      </c>
      <c r="F866" s="70">
        <f t="shared" ca="1" si="25"/>
        <v>3374.7999999999997</v>
      </c>
      <c r="G866" s="45"/>
      <c r="H866" s="45"/>
      <c r="I866" s="45"/>
      <c r="J866" s="45"/>
    </row>
    <row r="867" spans="1:10" ht="13.5" customHeight="1" x14ac:dyDescent="0.2">
      <c r="A867" s="82">
        <v>50201714</v>
      </c>
      <c r="B867" s="69" t="str">
        <f t="shared" ca="1" si="24"/>
        <v>Cremas no lácteas</v>
      </c>
      <c r="C867" s="82" t="s">
        <v>16989</v>
      </c>
      <c r="D867" s="82">
        <v>10</v>
      </c>
      <c r="E867" s="71">
        <v>316.24</v>
      </c>
      <c r="F867" s="70">
        <f t="shared" ca="1" si="25"/>
        <v>3162.4</v>
      </c>
      <c r="G867" s="45"/>
      <c r="H867" s="45"/>
      <c r="I867" s="45"/>
      <c r="J867" s="45"/>
    </row>
    <row r="868" spans="1:10" ht="14.1" customHeight="1" x14ac:dyDescent="0.2">
      <c r="A868" s="45"/>
      <c r="B868" s="45"/>
      <c r="C868" s="45"/>
      <c r="D868" s="45"/>
      <c r="E868" s="73" t="s">
        <v>12551</v>
      </c>
      <c r="F868" s="74">
        <f ca="1">SUM(Table355[MONTO TOTAL ESTIMADO])</f>
        <v>221776.21999999997</v>
      </c>
      <c r="G868" s="45"/>
      <c r="H868" s="45" t="str">
        <f>C849</f>
        <v>Bienes</v>
      </c>
      <c r="I868" s="45" t="str">
        <f>E849</f>
        <v>Sí</v>
      </c>
      <c r="J868" s="45" t="str">
        <f>D849</f>
        <v>Compras Menores</v>
      </c>
    </row>
    <row r="869" spans="1:10" ht="14.1" customHeight="1" thickBot="1" x14ac:dyDescent="0.3"/>
    <row r="870" spans="1:10" ht="33.75" customHeight="1" thickBot="1" x14ac:dyDescent="0.25">
      <c r="A870" s="64" t="s">
        <v>16383</v>
      </c>
      <c r="B870" s="64" t="s">
        <v>161</v>
      </c>
      <c r="C870" s="64" t="s">
        <v>11725</v>
      </c>
      <c r="D870" s="64" t="s">
        <v>14378</v>
      </c>
      <c r="E870" s="64" t="s">
        <v>10963</v>
      </c>
      <c r="F870" s="64" t="s">
        <v>11096</v>
      </c>
      <c r="G870" s="45"/>
      <c r="H870" s="45"/>
      <c r="I870" s="45"/>
      <c r="J870" s="45"/>
    </row>
    <row r="871" spans="1:10" ht="14.1" customHeight="1" thickBot="1" x14ac:dyDescent="0.25">
      <c r="A871" s="66" t="s">
        <v>18899</v>
      </c>
      <c r="B871" s="66" t="s">
        <v>18904</v>
      </c>
      <c r="C871" s="66" t="s">
        <v>17799</v>
      </c>
      <c r="D871" s="66" t="s">
        <v>17484</v>
      </c>
      <c r="E871" s="66" t="s">
        <v>8856</v>
      </c>
      <c r="F871" s="66"/>
      <c r="G871" s="45"/>
      <c r="H871" s="45"/>
      <c r="I871" s="45"/>
      <c r="J871" s="45"/>
    </row>
    <row r="872" spans="1:10" ht="14.1" customHeight="1" thickBot="1" x14ac:dyDescent="0.25">
      <c r="A872" s="87" t="s">
        <v>14828</v>
      </c>
      <c r="B872" s="67" t="s">
        <v>8530</v>
      </c>
      <c r="C872" s="76">
        <v>44805</v>
      </c>
      <c r="D872" s="87" t="s">
        <v>9387</v>
      </c>
      <c r="E872" s="67" t="s">
        <v>13094</v>
      </c>
      <c r="F872" s="81" t="s">
        <v>3080</v>
      </c>
      <c r="G872" s="45"/>
      <c r="H872" s="45"/>
      <c r="I872" s="45"/>
      <c r="J872" s="45"/>
    </row>
    <row r="873" spans="1:10" ht="14.1" customHeight="1" thickBot="1" x14ac:dyDescent="0.25">
      <c r="A873" s="88"/>
      <c r="B873" s="67" t="s">
        <v>1786</v>
      </c>
      <c r="C873" s="77">
        <f>IF(C872="","",IF(AND(MONTH(C872)&gt;=1,MONTH(C872)&lt;=3),1,IF(AND(MONTH(C872)&gt;=4,MONTH(C872)&lt;=6),2,IF(AND(MONTH(C872)&gt;=7,MONTH(C872)&lt;=9),3,4))))</f>
        <v>3</v>
      </c>
      <c r="D873" s="88"/>
      <c r="E873" s="67" t="s">
        <v>2417</v>
      </c>
      <c r="F873" s="81" t="s">
        <v>11113</v>
      </c>
      <c r="G873" s="45"/>
      <c r="H873" s="45"/>
      <c r="I873" s="45"/>
      <c r="J873" s="45"/>
    </row>
    <row r="874" spans="1:10" ht="14.1" customHeight="1" thickBot="1" x14ac:dyDescent="0.25">
      <c r="A874" s="88"/>
      <c r="B874" s="67" t="s">
        <v>12943</v>
      </c>
      <c r="C874" s="76">
        <v>44813</v>
      </c>
      <c r="D874" s="88"/>
      <c r="E874" s="67" t="s">
        <v>3073</v>
      </c>
      <c r="F874" s="81" t="s">
        <v>11113</v>
      </c>
      <c r="G874" s="45"/>
      <c r="H874" s="45"/>
      <c r="I874" s="45"/>
      <c r="J874" s="45"/>
    </row>
    <row r="875" spans="1:10" ht="14.1" customHeight="1" thickBot="1" x14ac:dyDescent="0.25">
      <c r="A875" s="88"/>
      <c r="B875" s="67" t="s">
        <v>1786</v>
      </c>
      <c r="C875" s="77">
        <f>IF(C874="","",IF(AND(MONTH(C874)&gt;=1,MONTH(C874)&lt;=3),1,IF(AND(MONTH(C874)&gt;=4,MONTH(C874)&lt;=6),2,IF(AND(MONTH(C874)&gt;=7,MONTH(C874)&lt;=9),3,4))))</f>
        <v>3</v>
      </c>
      <c r="D875" s="88"/>
      <c r="E875" s="67" t="s">
        <v>13193</v>
      </c>
      <c r="F875" s="66" t="s">
        <v>11113</v>
      </c>
      <c r="G875" s="45"/>
      <c r="H875" s="45"/>
      <c r="I875" s="45"/>
      <c r="J875" s="45"/>
    </row>
    <row r="876" spans="1:10" ht="14.1" customHeight="1" thickBot="1" x14ac:dyDescent="0.25">
      <c r="A876" s="45"/>
      <c r="B876" s="45"/>
      <c r="C876" s="45"/>
      <c r="D876" s="45"/>
      <c r="E876" s="45"/>
      <c r="F876" s="45"/>
      <c r="G876" s="45"/>
      <c r="H876" s="45"/>
      <c r="I876" s="45"/>
      <c r="J876" s="45"/>
    </row>
    <row r="877" spans="1:10" ht="14.1" customHeight="1" thickBot="1" x14ac:dyDescent="0.25">
      <c r="A877" s="72" t="s">
        <v>15736</v>
      </c>
      <c r="B877" s="72" t="s">
        <v>16147</v>
      </c>
      <c r="C877" s="72" t="s">
        <v>15642</v>
      </c>
      <c r="D877" s="72" t="s">
        <v>15252</v>
      </c>
      <c r="E877" s="72" t="s">
        <v>6933</v>
      </c>
      <c r="F877" s="72" t="s">
        <v>15281</v>
      </c>
      <c r="G877" s="45"/>
      <c r="H877" s="45"/>
      <c r="I877" s="45"/>
      <c r="J877" s="45"/>
    </row>
    <row r="878" spans="1:10" ht="14.1" customHeight="1" x14ac:dyDescent="0.2">
      <c r="A878" s="82">
        <v>50202301</v>
      </c>
      <c r="B878" s="69" t="str">
        <f t="shared" ref="B878:B888" ca="1" si="26">IFERROR(INDEX(UNSPSCDes,MATCH(INDIRECT(ADDRESS(ROW(),COLUMN()-1,4)),UNSPSCCode,0)),"")</f>
        <v>Agua</v>
      </c>
      <c r="C878" s="82" t="s">
        <v>4736</v>
      </c>
      <c r="D878" s="82">
        <v>250</v>
      </c>
      <c r="E878" s="71">
        <v>135.4</v>
      </c>
      <c r="F878" s="70">
        <f t="shared" ref="F878:F888" ca="1" si="27">INDIRECT(ADDRESS(ROW(),COLUMN()-2,4))*INDIRECT(ADDRESS(ROW(),COLUMN()-1,4))</f>
        <v>33850</v>
      </c>
      <c r="G878" s="45"/>
      <c r="H878" s="45"/>
      <c r="I878" s="45"/>
      <c r="J878" s="45"/>
    </row>
    <row r="879" spans="1:10" ht="13.5" customHeight="1" x14ac:dyDescent="0.2">
      <c r="A879" s="82">
        <v>50202304</v>
      </c>
      <c r="B879" s="69" t="str">
        <f t="shared" ca="1" si="26"/>
        <v>Jugos de repisa</v>
      </c>
      <c r="C879" s="82" t="s">
        <v>4736</v>
      </c>
      <c r="D879" s="82">
        <v>40</v>
      </c>
      <c r="E879" s="71">
        <v>76.7</v>
      </c>
      <c r="F879" s="70">
        <f t="shared" ca="1" si="27"/>
        <v>3068</v>
      </c>
      <c r="G879" s="45"/>
      <c r="H879" s="45"/>
      <c r="I879" s="45"/>
      <c r="J879" s="45"/>
    </row>
    <row r="880" spans="1:10" ht="13.5" customHeight="1" x14ac:dyDescent="0.2">
      <c r="A880" s="82">
        <v>50202306</v>
      </c>
      <c r="B880" s="69" t="str">
        <f t="shared" ca="1" si="26"/>
        <v>Refrescos</v>
      </c>
      <c r="C880" s="82" t="s">
        <v>4736</v>
      </c>
      <c r="D880" s="82">
        <v>40</v>
      </c>
      <c r="E880" s="71">
        <v>354</v>
      </c>
      <c r="F880" s="70">
        <f t="shared" ca="1" si="27"/>
        <v>14160</v>
      </c>
      <c r="G880" s="45"/>
      <c r="H880" s="45"/>
      <c r="I880" s="45"/>
      <c r="J880" s="45"/>
    </row>
    <row r="881" spans="1:10" ht="13.5" customHeight="1" x14ac:dyDescent="0.2">
      <c r="A881" s="82">
        <v>50201706</v>
      </c>
      <c r="B881" s="69" t="str">
        <f t="shared" ca="1" si="26"/>
        <v>Café</v>
      </c>
      <c r="C881" s="82" t="s">
        <v>15637</v>
      </c>
      <c r="D881" s="82">
        <v>500</v>
      </c>
      <c r="E881" s="71">
        <v>222.19800000000001</v>
      </c>
      <c r="F881" s="70">
        <f t="shared" ca="1" si="27"/>
        <v>111099</v>
      </c>
      <c r="G881" s="45"/>
      <c r="H881" s="45"/>
      <c r="I881" s="45"/>
      <c r="J881" s="45"/>
    </row>
    <row r="882" spans="1:10" ht="13.5" customHeight="1" x14ac:dyDescent="0.2">
      <c r="A882" s="82">
        <v>50161814</v>
      </c>
      <c r="B882" s="69" t="str">
        <f t="shared" ca="1" si="26"/>
        <v>Azúcar o sustituto de azúcar, confite</v>
      </c>
      <c r="C882" s="82" t="s">
        <v>4736</v>
      </c>
      <c r="D882" s="82">
        <v>1250</v>
      </c>
      <c r="E882" s="71">
        <v>24.36</v>
      </c>
      <c r="F882" s="70">
        <f t="shared" ca="1" si="27"/>
        <v>30450</v>
      </c>
      <c r="G882" s="45"/>
      <c r="H882" s="45"/>
      <c r="I882" s="45"/>
      <c r="J882" s="45"/>
    </row>
    <row r="883" spans="1:10" ht="13.5" customHeight="1" x14ac:dyDescent="0.2">
      <c r="A883" s="82">
        <v>50201713</v>
      </c>
      <c r="B883" s="69" t="str">
        <f t="shared" ca="1" si="26"/>
        <v>Bolsas de té</v>
      </c>
      <c r="C883" s="82" t="s">
        <v>4736</v>
      </c>
      <c r="D883" s="82">
        <v>20</v>
      </c>
      <c r="E883" s="71">
        <v>159.30000000000001</v>
      </c>
      <c r="F883" s="70">
        <f t="shared" ca="1" si="27"/>
        <v>3186</v>
      </c>
      <c r="G883" s="45"/>
      <c r="H883" s="45"/>
      <c r="I883" s="45"/>
      <c r="J883" s="45"/>
    </row>
    <row r="884" spans="1:10" ht="13.5" customHeight="1" x14ac:dyDescent="0.2">
      <c r="A884" s="82">
        <v>50201711</v>
      </c>
      <c r="B884" s="69" t="str">
        <f t="shared" ca="1" si="26"/>
        <v>Té instantáneo</v>
      </c>
      <c r="C884" s="82" t="s">
        <v>4736</v>
      </c>
      <c r="D884" s="82">
        <v>25</v>
      </c>
      <c r="E884" s="71">
        <v>560.5</v>
      </c>
      <c r="F884" s="70">
        <f t="shared" ca="1" si="27"/>
        <v>14012.5</v>
      </c>
      <c r="G884" s="45"/>
      <c r="H884" s="45"/>
      <c r="I884" s="45"/>
      <c r="J884" s="45"/>
    </row>
    <row r="885" spans="1:10" ht="13.5" customHeight="1" x14ac:dyDescent="0.2">
      <c r="A885" s="82">
        <v>50131701</v>
      </c>
      <c r="B885" s="69" t="str">
        <f t="shared" ca="1" si="26"/>
        <v>Productos de leche o mantequilla frescos</v>
      </c>
      <c r="C885" s="82" t="s">
        <v>4736</v>
      </c>
      <c r="D885" s="82">
        <v>60</v>
      </c>
      <c r="E885" s="71">
        <v>55</v>
      </c>
      <c r="F885" s="70">
        <f t="shared" ca="1" si="27"/>
        <v>3300</v>
      </c>
      <c r="G885" s="45"/>
      <c r="H885" s="45"/>
      <c r="I885" s="45"/>
      <c r="J885" s="45"/>
    </row>
    <row r="886" spans="1:10" ht="13.5" customHeight="1" x14ac:dyDescent="0.2">
      <c r="A886" s="82">
        <v>50161511</v>
      </c>
      <c r="B886" s="69" t="str">
        <f t="shared" ca="1" si="26"/>
        <v>Chocolate o sustituto de chocolate</v>
      </c>
      <c r="C886" s="82" t="s">
        <v>4736</v>
      </c>
      <c r="D886" s="82">
        <v>10</v>
      </c>
      <c r="E886" s="71">
        <v>211.352</v>
      </c>
      <c r="F886" s="70">
        <f t="shared" ca="1" si="27"/>
        <v>2113.52</v>
      </c>
      <c r="G886" s="45"/>
      <c r="H886" s="45"/>
      <c r="I886" s="45"/>
      <c r="J886" s="45"/>
    </row>
    <row r="887" spans="1:10" ht="13.5" customHeight="1" x14ac:dyDescent="0.2">
      <c r="A887" s="82">
        <v>50161814</v>
      </c>
      <c r="B887" s="69" t="str">
        <f t="shared" ca="1" si="26"/>
        <v>Azúcar o sustituto de azúcar, confite</v>
      </c>
      <c r="C887" s="82" t="s">
        <v>4736</v>
      </c>
      <c r="D887" s="82">
        <v>30</v>
      </c>
      <c r="E887" s="71">
        <v>134.99199999999999</v>
      </c>
      <c r="F887" s="70">
        <f t="shared" ca="1" si="27"/>
        <v>4049.7599999999998</v>
      </c>
      <c r="G887" s="45"/>
      <c r="H887" s="45"/>
      <c r="I887" s="45"/>
      <c r="J887" s="45"/>
    </row>
    <row r="888" spans="1:10" ht="13.5" customHeight="1" x14ac:dyDescent="0.2">
      <c r="A888" s="82">
        <v>50201714</v>
      </c>
      <c r="B888" s="69" t="str">
        <f t="shared" ca="1" si="26"/>
        <v>Cremas no lácteas</v>
      </c>
      <c r="C888" s="82" t="s">
        <v>4736</v>
      </c>
      <c r="D888" s="82">
        <v>10</v>
      </c>
      <c r="E888" s="71">
        <v>316.24</v>
      </c>
      <c r="F888" s="70">
        <f t="shared" ca="1" si="27"/>
        <v>3162.4</v>
      </c>
      <c r="G888" s="45"/>
      <c r="H888" s="45"/>
      <c r="I888" s="45"/>
      <c r="J888" s="45"/>
    </row>
    <row r="889" spans="1:10" ht="14.1" customHeight="1" x14ac:dyDescent="0.2">
      <c r="A889" s="45"/>
      <c r="B889" s="45"/>
      <c r="C889" s="45"/>
      <c r="D889" s="45"/>
      <c r="E889" s="73" t="s">
        <v>12551</v>
      </c>
      <c r="F889" s="74">
        <f ca="1">SUM(Table356[MONTO TOTAL ESTIMADO])</f>
        <v>222451.18</v>
      </c>
      <c r="G889" s="45"/>
      <c r="H889" s="45" t="str">
        <f>C871</f>
        <v>Bienes</v>
      </c>
      <c r="I889" s="45" t="str">
        <f>E871</f>
        <v>Sí</v>
      </c>
      <c r="J889" s="45" t="str">
        <f>D871</f>
        <v>Compras Menores</v>
      </c>
    </row>
    <row r="890" spans="1:10" ht="14.1" customHeight="1" thickBot="1" x14ac:dyDescent="0.3"/>
    <row r="891" spans="1:10" ht="33.75" customHeight="1" thickBot="1" x14ac:dyDescent="0.25">
      <c r="A891" s="64" t="s">
        <v>16383</v>
      </c>
      <c r="B891" s="64" t="s">
        <v>161</v>
      </c>
      <c r="C891" s="64" t="s">
        <v>11725</v>
      </c>
      <c r="D891" s="64" t="s">
        <v>14378</v>
      </c>
      <c r="E891" s="64" t="s">
        <v>10963</v>
      </c>
      <c r="F891" s="64" t="s">
        <v>11096</v>
      </c>
      <c r="G891" s="45"/>
      <c r="H891" s="45"/>
      <c r="I891" s="45"/>
      <c r="J891" s="45"/>
    </row>
    <row r="892" spans="1:10" ht="14.1" customHeight="1" thickBot="1" x14ac:dyDescent="0.25">
      <c r="A892" s="66" t="s">
        <v>18899</v>
      </c>
      <c r="B892" s="66" t="s">
        <v>18905</v>
      </c>
      <c r="C892" s="66" t="s">
        <v>17799</v>
      </c>
      <c r="D892" s="66" t="s">
        <v>17484</v>
      </c>
      <c r="E892" s="66" t="s">
        <v>8856</v>
      </c>
      <c r="F892" s="66"/>
      <c r="G892" s="45"/>
      <c r="H892" s="45"/>
      <c r="I892" s="45"/>
      <c r="J892" s="45"/>
    </row>
    <row r="893" spans="1:10" ht="14.1" customHeight="1" thickBot="1" x14ac:dyDescent="0.25">
      <c r="A893" s="87" t="s">
        <v>14828</v>
      </c>
      <c r="B893" s="67" t="s">
        <v>8530</v>
      </c>
      <c r="C893" s="76">
        <v>44896</v>
      </c>
      <c r="D893" s="87" t="s">
        <v>9387</v>
      </c>
      <c r="E893" s="67" t="s">
        <v>13094</v>
      </c>
      <c r="F893" s="81" t="s">
        <v>3080</v>
      </c>
      <c r="G893" s="45"/>
      <c r="H893" s="45"/>
      <c r="I893" s="45"/>
      <c r="J893" s="45"/>
    </row>
    <row r="894" spans="1:10" ht="14.1" customHeight="1" thickBot="1" x14ac:dyDescent="0.25">
      <c r="A894" s="88"/>
      <c r="B894" s="67" t="s">
        <v>1786</v>
      </c>
      <c r="C894" s="77">
        <f>IF(C893="","",IF(AND(MONTH(C893)&gt;=1,MONTH(C893)&lt;=3),1,IF(AND(MONTH(C893)&gt;=4,MONTH(C893)&lt;=6),2,IF(AND(MONTH(C893)&gt;=7,MONTH(C893)&lt;=9),3,4))))</f>
        <v>4</v>
      </c>
      <c r="D894" s="88"/>
      <c r="E894" s="67" t="s">
        <v>2417</v>
      </c>
      <c r="F894" s="81" t="s">
        <v>11113</v>
      </c>
      <c r="G894" s="45"/>
      <c r="H894" s="45"/>
      <c r="I894" s="45"/>
      <c r="J894" s="45"/>
    </row>
    <row r="895" spans="1:10" ht="14.1" customHeight="1" thickBot="1" x14ac:dyDescent="0.25">
      <c r="A895" s="88"/>
      <c r="B895" s="67" t="s">
        <v>12943</v>
      </c>
      <c r="C895" s="76">
        <v>44904</v>
      </c>
      <c r="D895" s="88"/>
      <c r="E895" s="67" t="s">
        <v>3073</v>
      </c>
      <c r="F895" s="81" t="s">
        <v>11113</v>
      </c>
      <c r="G895" s="45"/>
      <c r="H895" s="45"/>
      <c r="I895" s="45"/>
      <c r="J895" s="45"/>
    </row>
    <row r="896" spans="1:10" ht="14.1" customHeight="1" thickBot="1" x14ac:dyDescent="0.25">
      <c r="A896" s="88"/>
      <c r="B896" s="67" t="s">
        <v>1786</v>
      </c>
      <c r="C896" s="77">
        <f>IF(C895="","",IF(AND(MONTH(C895)&gt;=1,MONTH(C895)&lt;=3),1,IF(AND(MONTH(C895)&gt;=4,MONTH(C895)&lt;=6),2,IF(AND(MONTH(C895)&gt;=7,MONTH(C895)&lt;=9),3,4))))</f>
        <v>4</v>
      </c>
      <c r="D896" s="88"/>
      <c r="E896" s="67" t="s">
        <v>13193</v>
      </c>
      <c r="F896" s="66" t="s">
        <v>11113</v>
      </c>
      <c r="G896" s="45"/>
      <c r="H896" s="45"/>
      <c r="I896" s="45"/>
      <c r="J896" s="45"/>
    </row>
    <row r="897" spans="1:10" ht="14.1" customHeight="1" thickBot="1" x14ac:dyDescent="0.25">
      <c r="A897" s="45"/>
      <c r="B897" s="45"/>
      <c r="C897" s="45"/>
      <c r="D897" s="45"/>
      <c r="E897" s="45"/>
      <c r="F897" s="45"/>
      <c r="G897" s="45"/>
      <c r="H897" s="45"/>
      <c r="I897" s="45"/>
      <c r="J897" s="45"/>
    </row>
    <row r="898" spans="1:10" ht="14.1" customHeight="1" thickBot="1" x14ac:dyDescent="0.25">
      <c r="A898" s="72" t="s">
        <v>15736</v>
      </c>
      <c r="B898" s="72" t="s">
        <v>16147</v>
      </c>
      <c r="C898" s="72" t="s">
        <v>15642</v>
      </c>
      <c r="D898" s="72" t="s">
        <v>15252</v>
      </c>
      <c r="E898" s="72" t="s">
        <v>6933</v>
      </c>
      <c r="F898" s="72" t="s">
        <v>15281</v>
      </c>
      <c r="G898" s="45"/>
      <c r="H898" s="45"/>
      <c r="I898" s="45"/>
      <c r="J898" s="45"/>
    </row>
    <row r="899" spans="1:10" ht="14.1" customHeight="1" x14ac:dyDescent="0.2">
      <c r="A899" s="82">
        <v>50202301</v>
      </c>
      <c r="B899" s="69" t="str">
        <f t="shared" ref="B899:B909" ca="1" si="28">IFERROR(INDEX(UNSPSCDes,MATCH(INDIRECT(ADDRESS(ROW(),COLUMN()-1,4)),UNSPSCCode,0)),"")</f>
        <v>Agua</v>
      </c>
      <c r="C899" s="82" t="s">
        <v>4736</v>
      </c>
      <c r="D899" s="82">
        <v>250</v>
      </c>
      <c r="E899" s="71">
        <v>135.4</v>
      </c>
      <c r="F899" s="70">
        <f t="shared" ref="F899:F909" ca="1" si="29">INDIRECT(ADDRESS(ROW(),COLUMN()-2,4))*INDIRECT(ADDRESS(ROW(),COLUMN()-1,4))</f>
        <v>33850</v>
      </c>
      <c r="G899" s="45"/>
      <c r="H899" s="45"/>
      <c r="I899" s="45"/>
      <c r="J899" s="45"/>
    </row>
    <row r="900" spans="1:10" ht="13.5" customHeight="1" x14ac:dyDescent="0.2">
      <c r="A900" s="82">
        <v>50202304</v>
      </c>
      <c r="B900" s="69" t="str">
        <f t="shared" ca="1" si="28"/>
        <v>Jugos de repisa</v>
      </c>
      <c r="C900" s="82" t="s">
        <v>4736</v>
      </c>
      <c r="D900" s="82">
        <v>50</v>
      </c>
      <c r="E900" s="71">
        <v>76.7</v>
      </c>
      <c r="F900" s="70">
        <f t="shared" ca="1" si="29"/>
        <v>3835</v>
      </c>
      <c r="G900" s="45"/>
      <c r="H900" s="45"/>
      <c r="I900" s="45"/>
      <c r="J900" s="45"/>
    </row>
    <row r="901" spans="1:10" ht="13.5" customHeight="1" x14ac:dyDescent="0.2">
      <c r="A901" s="82">
        <v>50202306</v>
      </c>
      <c r="B901" s="69" t="str">
        <f t="shared" ca="1" si="28"/>
        <v>Refrescos</v>
      </c>
      <c r="C901" s="82" t="s">
        <v>4736</v>
      </c>
      <c r="D901" s="82">
        <v>50</v>
      </c>
      <c r="E901" s="71">
        <v>354</v>
      </c>
      <c r="F901" s="70">
        <f t="shared" ca="1" si="29"/>
        <v>17700</v>
      </c>
      <c r="G901" s="45"/>
      <c r="H901" s="45"/>
      <c r="I901" s="45"/>
      <c r="J901" s="45"/>
    </row>
    <row r="902" spans="1:10" ht="13.5" customHeight="1" x14ac:dyDescent="0.2">
      <c r="A902" s="82">
        <v>50201706</v>
      </c>
      <c r="B902" s="69" t="str">
        <f t="shared" ca="1" si="28"/>
        <v>Café</v>
      </c>
      <c r="C902" s="82" t="s">
        <v>15637</v>
      </c>
      <c r="D902" s="82">
        <v>500</v>
      </c>
      <c r="E902" s="71">
        <v>222.19800000000001</v>
      </c>
      <c r="F902" s="70">
        <f t="shared" ca="1" si="29"/>
        <v>111099</v>
      </c>
      <c r="G902" s="45"/>
      <c r="H902" s="45"/>
      <c r="I902" s="45"/>
      <c r="J902" s="45"/>
    </row>
    <row r="903" spans="1:10" ht="13.5" customHeight="1" x14ac:dyDescent="0.2">
      <c r="A903" s="82">
        <v>50161814</v>
      </c>
      <c r="B903" s="69" t="str">
        <f t="shared" ca="1" si="28"/>
        <v>Azúcar o sustituto de azúcar, confite</v>
      </c>
      <c r="C903" s="82" t="s">
        <v>4736</v>
      </c>
      <c r="D903" s="82">
        <v>1500</v>
      </c>
      <c r="E903" s="71">
        <v>24.36</v>
      </c>
      <c r="F903" s="70">
        <f t="shared" ca="1" si="29"/>
        <v>36540</v>
      </c>
      <c r="G903" s="45"/>
      <c r="H903" s="45"/>
      <c r="I903" s="45"/>
      <c r="J903" s="45"/>
    </row>
    <row r="904" spans="1:10" ht="13.5" customHeight="1" x14ac:dyDescent="0.2">
      <c r="A904" s="82">
        <v>50201713</v>
      </c>
      <c r="B904" s="69" t="str">
        <f t="shared" ca="1" si="28"/>
        <v>Bolsas de té</v>
      </c>
      <c r="C904" s="82" t="s">
        <v>4736</v>
      </c>
      <c r="D904" s="82">
        <v>20</v>
      </c>
      <c r="E904" s="71">
        <v>159.30000000000001</v>
      </c>
      <c r="F904" s="70">
        <f t="shared" ca="1" si="29"/>
        <v>3186</v>
      </c>
      <c r="G904" s="45"/>
      <c r="H904" s="45"/>
      <c r="I904" s="45"/>
      <c r="J904" s="45"/>
    </row>
    <row r="905" spans="1:10" ht="13.5" customHeight="1" x14ac:dyDescent="0.2">
      <c r="A905" s="82">
        <v>50201711</v>
      </c>
      <c r="B905" s="69" t="str">
        <f t="shared" ca="1" si="28"/>
        <v>Té instantáneo</v>
      </c>
      <c r="C905" s="82" t="s">
        <v>4736</v>
      </c>
      <c r="D905" s="82">
        <v>25</v>
      </c>
      <c r="E905" s="71">
        <v>560.5</v>
      </c>
      <c r="F905" s="70">
        <f t="shared" ca="1" si="29"/>
        <v>14012.5</v>
      </c>
      <c r="G905" s="45"/>
      <c r="H905" s="45"/>
      <c r="I905" s="45"/>
      <c r="J905" s="45"/>
    </row>
    <row r="906" spans="1:10" ht="13.5" customHeight="1" x14ac:dyDescent="0.2">
      <c r="A906" s="82">
        <v>50131701</v>
      </c>
      <c r="B906" s="69" t="str">
        <f t="shared" ca="1" si="28"/>
        <v>Productos de leche o mantequilla frescos</v>
      </c>
      <c r="C906" s="82" t="s">
        <v>4736</v>
      </c>
      <c r="D906" s="82">
        <v>50</v>
      </c>
      <c r="E906" s="71">
        <v>55</v>
      </c>
      <c r="F906" s="70">
        <f t="shared" ca="1" si="29"/>
        <v>2750</v>
      </c>
      <c r="G906" s="45"/>
      <c r="H906" s="45"/>
      <c r="I906" s="45"/>
      <c r="J906" s="45"/>
    </row>
    <row r="907" spans="1:10" ht="13.5" customHeight="1" x14ac:dyDescent="0.2">
      <c r="A907" s="82">
        <v>50161511</v>
      </c>
      <c r="B907" s="69" t="str">
        <f t="shared" ca="1" si="28"/>
        <v>Chocolate o sustituto de chocolate</v>
      </c>
      <c r="C907" s="82" t="s">
        <v>4736</v>
      </c>
      <c r="D907" s="82">
        <v>10</v>
      </c>
      <c r="E907" s="71">
        <v>211.352</v>
      </c>
      <c r="F907" s="70">
        <f t="shared" ca="1" si="29"/>
        <v>2113.52</v>
      </c>
      <c r="G907" s="45"/>
      <c r="H907" s="45"/>
      <c r="I907" s="45"/>
      <c r="J907" s="45"/>
    </row>
    <row r="908" spans="1:10" ht="13.5" customHeight="1" x14ac:dyDescent="0.2">
      <c r="A908" s="82">
        <v>50161814</v>
      </c>
      <c r="B908" s="69" t="str">
        <f t="shared" ca="1" si="28"/>
        <v>Azúcar o sustituto de azúcar, confite</v>
      </c>
      <c r="C908" s="82" t="s">
        <v>4736</v>
      </c>
      <c r="D908" s="82">
        <v>25</v>
      </c>
      <c r="E908" s="71">
        <v>134.99199999999999</v>
      </c>
      <c r="F908" s="70">
        <f t="shared" ca="1" si="29"/>
        <v>3374.7999999999997</v>
      </c>
      <c r="G908" s="45"/>
      <c r="H908" s="45"/>
      <c r="I908" s="45"/>
      <c r="J908" s="45"/>
    </row>
    <row r="909" spans="1:10" ht="13.5" customHeight="1" x14ac:dyDescent="0.2">
      <c r="A909" s="82">
        <v>50201714</v>
      </c>
      <c r="B909" s="69" t="str">
        <f t="shared" ca="1" si="28"/>
        <v>Cremas no lácteas</v>
      </c>
      <c r="C909" s="82" t="s">
        <v>4736</v>
      </c>
      <c r="D909" s="82">
        <v>10</v>
      </c>
      <c r="E909" s="71">
        <v>316.24</v>
      </c>
      <c r="F909" s="70">
        <f t="shared" ca="1" si="29"/>
        <v>3162.4</v>
      </c>
      <c r="G909" s="45"/>
      <c r="H909" s="45"/>
      <c r="I909" s="45"/>
      <c r="J909" s="45"/>
    </row>
    <row r="910" spans="1:10" ht="14.1" customHeight="1" x14ac:dyDescent="0.2">
      <c r="A910" s="45"/>
      <c r="B910" s="45"/>
      <c r="C910" s="45"/>
      <c r="D910" s="45"/>
      <c r="E910" s="73" t="s">
        <v>12551</v>
      </c>
      <c r="F910" s="74">
        <f ca="1">SUM(Table358[MONTO TOTAL ESTIMADO])</f>
        <v>231623.21999999997</v>
      </c>
      <c r="G910" s="45"/>
      <c r="H910" s="45" t="str">
        <f>C892</f>
        <v>Bienes</v>
      </c>
      <c r="I910" s="45" t="str">
        <f>E892</f>
        <v>Sí</v>
      </c>
      <c r="J910" s="45" t="str">
        <f>D892</f>
        <v>Compras Menores</v>
      </c>
    </row>
    <row r="911" spans="1:10" ht="14.1" customHeight="1" thickBot="1" x14ac:dyDescent="0.3"/>
    <row r="912" spans="1:10" ht="33.75" customHeight="1" thickBot="1" x14ac:dyDescent="0.25">
      <c r="A912" s="64" t="s">
        <v>16383</v>
      </c>
      <c r="B912" s="64" t="s">
        <v>161</v>
      </c>
      <c r="C912" s="64" t="s">
        <v>11725</v>
      </c>
      <c r="D912" s="64" t="s">
        <v>14378</v>
      </c>
      <c r="E912" s="64" t="s">
        <v>10963</v>
      </c>
      <c r="F912" s="64" t="s">
        <v>11096</v>
      </c>
      <c r="G912" s="45"/>
      <c r="H912" s="45"/>
      <c r="I912" s="45"/>
      <c r="J912" s="45"/>
    </row>
    <row r="913" spans="1:10" ht="14.1" customHeight="1" thickBot="1" x14ac:dyDescent="0.25">
      <c r="A913" s="66" t="s">
        <v>18906</v>
      </c>
      <c r="B913" s="66" t="s">
        <v>18907</v>
      </c>
      <c r="C913" s="66" t="s">
        <v>17799</v>
      </c>
      <c r="D913" s="66" t="s">
        <v>17484</v>
      </c>
      <c r="E913" s="66" t="s">
        <v>8856</v>
      </c>
      <c r="F913" s="66"/>
      <c r="G913" s="45"/>
      <c r="H913" s="45"/>
      <c r="I913" s="45"/>
      <c r="J913" s="45"/>
    </row>
    <row r="914" spans="1:10" ht="14.1" customHeight="1" thickBot="1" x14ac:dyDescent="0.25">
      <c r="A914" s="87" t="s">
        <v>14828</v>
      </c>
      <c r="B914" s="67" t="s">
        <v>8530</v>
      </c>
      <c r="C914" s="76">
        <v>44655</v>
      </c>
      <c r="D914" s="87" t="s">
        <v>9387</v>
      </c>
      <c r="E914" s="67" t="s">
        <v>13094</v>
      </c>
      <c r="F914" s="81" t="s">
        <v>3080</v>
      </c>
      <c r="G914" s="45"/>
      <c r="H914" s="45"/>
      <c r="I914" s="45"/>
      <c r="J914" s="45"/>
    </row>
    <row r="915" spans="1:10" ht="14.1" customHeight="1" thickBot="1" x14ac:dyDescent="0.25">
      <c r="A915" s="88"/>
      <c r="B915" s="67" t="s">
        <v>1786</v>
      </c>
      <c r="C915" s="77">
        <f>IF(C914="","",IF(AND(MONTH(C914)&gt;=1,MONTH(C914)&lt;=3),1,IF(AND(MONTH(C914)&gt;=4,MONTH(C914)&lt;=6),2,IF(AND(MONTH(C914)&gt;=7,MONTH(C914)&lt;=9),3,4))))</f>
        <v>2</v>
      </c>
      <c r="D915" s="88"/>
      <c r="E915" s="67" t="s">
        <v>2417</v>
      </c>
      <c r="F915" s="81" t="s">
        <v>11113</v>
      </c>
      <c r="G915" s="45"/>
      <c r="H915" s="45"/>
      <c r="I915" s="45"/>
      <c r="J915" s="45"/>
    </row>
    <row r="916" spans="1:10" ht="14.1" customHeight="1" thickBot="1" x14ac:dyDescent="0.25">
      <c r="A916" s="88"/>
      <c r="B916" s="67" t="s">
        <v>12943</v>
      </c>
      <c r="C916" s="76">
        <v>44665</v>
      </c>
      <c r="D916" s="88"/>
      <c r="E916" s="67" t="s">
        <v>3073</v>
      </c>
      <c r="F916" s="81" t="s">
        <v>11113</v>
      </c>
      <c r="G916" s="45"/>
      <c r="H916" s="45"/>
      <c r="I916" s="45"/>
      <c r="J916" s="45"/>
    </row>
    <row r="917" spans="1:10" ht="14.1" customHeight="1" thickBot="1" x14ac:dyDescent="0.25">
      <c r="A917" s="88"/>
      <c r="B917" s="67" t="s">
        <v>1786</v>
      </c>
      <c r="C917" s="77">
        <f>IF(C916="","",IF(AND(MONTH(C916)&gt;=1,MONTH(C916)&lt;=3),1,IF(AND(MONTH(C916)&gt;=4,MONTH(C916)&lt;=6),2,IF(AND(MONTH(C916)&gt;=7,MONTH(C916)&lt;=9),3,4))))</f>
        <v>2</v>
      </c>
      <c r="D917" s="88"/>
      <c r="E917" s="67" t="s">
        <v>13193</v>
      </c>
      <c r="F917" s="66" t="s">
        <v>11113</v>
      </c>
      <c r="G917" s="45"/>
      <c r="H917" s="45"/>
      <c r="I917" s="45"/>
      <c r="J917" s="45"/>
    </row>
    <row r="918" spans="1:10" ht="14.1" customHeight="1" thickBot="1" x14ac:dyDescent="0.25">
      <c r="A918" s="45"/>
      <c r="B918" s="45"/>
      <c r="C918" s="45"/>
      <c r="D918" s="45"/>
      <c r="E918" s="45"/>
      <c r="F918" s="45"/>
      <c r="G918" s="45"/>
      <c r="H918" s="45"/>
      <c r="I918" s="45"/>
      <c r="J918" s="45"/>
    </row>
    <row r="919" spans="1:10" ht="14.1" customHeight="1" thickBot="1" x14ac:dyDescent="0.25">
      <c r="A919" s="72" t="s">
        <v>15736</v>
      </c>
      <c r="B919" s="72" t="s">
        <v>16147</v>
      </c>
      <c r="C919" s="72" t="s">
        <v>15642</v>
      </c>
      <c r="D919" s="72" t="s">
        <v>15252</v>
      </c>
      <c r="E919" s="72" t="s">
        <v>6933</v>
      </c>
      <c r="F919" s="72" t="s">
        <v>15281</v>
      </c>
      <c r="G919" s="45"/>
      <c r="H919" s="45"/>
      <c r="I919" s="45"/>
      <c r="J919" s="45"/>
    </row>
    <row r="920" spans="1:10" ht="14.1" customHeight="1" x14ac:dyDescent="0.2">
      <c r="A920" s="82">
        <v>56101703</v>
      </c>
      <c r="B920" s="69" t="str">
        <f ca="1">IFERROR(INDEX(UNSPSCDes,MATCH(INDIRECT(ADDRESS(ROW(),COLUMN()-1,4)),UNSPSCCode,0)),"")</f>
        <v>Escritorios</v>
      </c>
      <c r="C920" s="82" t="s">
        <v>1449</v>
      </c>
      <c r="D920" s="82">
        <v>8</v>
      </c>
      <c r="E920" s="71">
        <v>7500</v>
      </c>
      <c r="F920" s="70">
        <f ca="1">INDIRECT(ADDRESS(ROW(),COLUMN()-2,4))*INDIRECT(ADDRESS(ROW(),COLUMN()-1,4))</f>
        <v>60000</v>
      </c>
      <c r="G920" s="45"/>
      <c r="H920" s="45"/>
      <c r="I920" s="45"/>
      <c r="J920" s="45"/>
    </row>
    <row r="921" spans="1:10" ht="13.5" customHeight="1" x14ac:dyDescent="0.2">
      <c r="A921" s="82">
        <v>56101702</v>
      </c>
      <c r="B921" s="69" t="str">
        <f ca="1">IFERROR(INDEX(UNSPSCDes,MATCH(INDIRECT(ADDRESS(ROW(),COLUMN()-1,4)),UNSPSCCode,0)),"")</f>
        <v>Gabinetes de archivo o accesorios</v>
      </c>
      <c r="C921" s="82" t="s">
        <v>1449</v>
      </c>
      <c r="D921" s="82">
        <v>9</v>
      </c>
      <c r="E921" s="71">
        <v>8900</v>
      </c>
      <c r="F921" s="70">
        <f ca="1">INDIRECT(ADDRESS(ROW(),COLUMN()-2,4))*INDIRECT(ADDRESS(ROW(),COLUMN()-1,4))</f>
        <v>80100</v>
      </c>
      <c r="G921" s="45"/>
      <c r="H921" s="45"/>
      <c r="I921" s="45"/>
      <c r="J921" s="45"/>
    </row>
    <row r="922" spans="1:10" ht="13.5" customHeight="1" x14ac:dyDescent="0.2">
      <c r="A922" s="82">
        <v>56112106</v>
      </c>
      <c r="B922" s="69" t="str">
        <f ca="1">IFERROR(INDEX(UNSPSCDes,MATCH(INDIRECT(ADDRESS(ROW(),COLUMN()-1,4)),UNSPSCCode,0)),"")</f>
        <v>Sillas altas (taburetes)</v>
      </c>
      <c r="C922" s="82" t="s">
        <v>1449</v>
      </c>
      <c r="D922" s="82">
        <v>3</v>
      </c>
      <c r="E922" s="71">
        <v>8000</v>
      </c>
      <c r="F922" s="70">
        <f ca="1">INDIRECT(ADDRESS(ROW(),COLUMN()-2,4))*INDIRECT(ADDRESS(ROW(),COLUMN()-1,4))</f>
        <v>24000</v>
      </c>
      <c r="G922" s="45"/>
      <c r="H922" s="45"/>
      <c r="I922" s="45"/>
      <c r="J922" s="45"/>
    </row>
    <row r="923" spans="1:10" ht="13.5" customHeight="1" x14ac:dyDescent="0.2">
      <c r="A923" s="82">
        <v>56112104</v>
      </c>
      <c r="B923" s="69" t="str">
        <f ca="1">IFERROR(INDEX(UNSPSCDes,MATCH(INDIRECT(ADDRESS(ROW(),COLUMN()-1,4)),UNSPSCCode,0)),"")</f>
        <v>Sillas para ejecutivos</v>
      </c>
      <c r="C923" s="82" t="s">
        <v>1449</v>
      </c>
      <c r="D923" s="82">
        <v>7</v>
      </c>
      <c r="E923" s="71">
        <v>5000</v>
      </c>
      <c r="F923" s="70">
        <f ca="1">INDIRECT(ADDRESS(ROW(),COLUMN()-2,4))*INDIRECT(ADDRESS(ROW(),COLUMN()-1,4))</f>
        <v>35000</v>
      </c>
      <c r="G923" s="45"/>
      <c r="H923" s="45"/>
      <c r="I923" s="45"/>
      <c r="J923" s="45"/>
    </row>
    <row r="924" spans="1:10" ht="14.1" customHeight="1" x14ac:dyDescent="0.2">
      <c r="A924" s="45"/>
      <c r="B924" s="45"/>
      <c r="C924" s="45"/>
      <c r="D924" s="45"/>
      <c r="E924" s="73" t="s">
        <v>12551</v>
      </c>
      <c r="F924" s="74">
        <f ca="1">SUM(Table359[MONTO TOTAL ESTIMADO])</f>
        <v>199100</v>
      </c>
      <c r="G924" s="45"/>
      <c r="H924" s="45" t="str">
        <f>C913</f>
        <v>Bienes</v>
      </c>
      <c r="I924" s="45" t="str">
        <f>E913</f>
        <v>Sí</v>
      </c>
      <c r="J924" s="45" t="str">
        <f>D913</f>
        <v>Compras Menores</v>
      </c>
    </row>
    <row r="925" spans="1:10" ht="14.1" customHeight="1" thickBot="1" x14ac:dyDescent="0.3"/>
    <row r="926" spans="1:10" ht="33.75" customHeight="1" thickBot="1" x14ac:dyDescent="0.25">
      <c r="A926" s="64" t="s">
        <v>16383</v>
      </c>
      <c r="B926" s="64" t="s">
        <v>161</v>
      </c>
      <c r="C926" s="64" t="s">
        <v>11725</v>
      </c>
      <c r="D926" s="64" t="s">
        <v>14378</v>
      </c>
      <c r="E926" s="64" t="s">
        <v>10963</v>
      </c>
      <c r="F926" s="64" t="s">
        <v>11096</v>
      </c>
      <c r="G926" s="45"/>
      <c r="H926" s="45"/>
      <c r="I926" s="45"/>
      <c r="J926" s="45"/>
    </row>
    <row r="927" spans="1:10" ht="14.1" customHeight="1" thickBot="1" x14ac:dyDescent="0.25">
      <c r="A927" s="66" t="s">
        <v>18906</v>
      </c>
      <c r="B927" s="66" t="s">
        <v>18908</v>
      </c>
      <c r="C927" s="66" t="s">
        <v>17799</v>
      </c>
      <c r="D927" s="66" t="s">
        <v>17484</v>
      </c>
      <c r="E927" s="66" t="s">
        <v>8856</v>
      </c>
      <c r="F927" s="66"/>
      <c r="G927" s="45"/>
      <c r="H927" s="45"/>
      <c r="I927" s="45"/>
      <c r="J927" s="45"/>
    </row>
    <row r="928" spans="1:10" ht="14.1" customHeight="1" thickBot="1" x14ac:dyDescent="0.25">
      <c r="A928" s="87" t="s">
        <v>14828</v>
      </c>
      <c r="B928" s="67" t="s">
        <v>8530</v>
      </c>
      <c r="C928" s="76">
        <v>44838</v>
      </c>
      <c r="D928" s="87" t="s">
        <v>9387</v>
      </c>
      <c r="E928" s="67" t="s">
        <v>13094</v>
      </c>
      <c r="F928" s="81" t="s">
        <v>3080</v>
      </c>
      <c r="G928" s="45"/>
      <c r="H928" s="45"/>
      <c r="I928" s="45"/>
      <c r="J928" s="45"/>
    </row>
    <row r="929" spans="1:10" ht="14.1" customHeight="1" thickBot="1" x14ac:dyDescent="0.25">
      <c r="A929" s="88"/>
      <c r="B929" s="67" t="s">
        <v>1786</v>
      </c>
      <c r="C929" s="77">
        <f>IF(C928="","",IF(AND(MONTH(C928)&gt;=1,MONTH(C928)&lt;=3),1,IF(AND(MONTH(C928)&gt;=4,MONTH(C928)&lt;=6),2,IF(AND(MONTH(C928)&gt;=7,MONTH(C928)&lt;=9),3,4))))</f>
        <v>4</v>
      </c>
      <c r="D929" s="88"/>
      <c r="E929" s="67" t="s">
        <v>2417</v>
      </c>
      <c r="F929" s="81" t="s">
        <v>11113</v>
      </c>
      <c r="G929" s="45"/>
      <c r="H929" s="45"/>
      <c r="I929" s="45"/>
      <c r="J929" s="45"/>
    </row>
    <row r="930" spans="1:10" ht="14.1" customHeight="1" thickBot="1" x14ac:dyDescent="0.25">
      <c r="A930" s="88"/>
      <c r="B930" s="67" t="s">
        <v>12943</v>
      </c>
      <c r="C930" s="76">
        <v>44848</v>
      </c>
      <c r="D930" s="88"/>
      <c r="E930" s="67" t="s">
        <v>3073</v>
      </c>
      <c r="F930" s="81" t="s">
        <v>11113</v>
      </c>
      <c r="G930" s="45"/>
      <c r="H930" s="45"/>
      <c r="I930" s="45"/>
      <c r="J930" s="45"/>
    </row>
    <row r="931" spans="1:10" ht="14.1" customHeight="1" thickBot="1" x14ac:dyDescent="0.25">
      <c r="A931" s="88"/>
      <c r="B931" s="67" t="s">
        <v>1786</v>
      </c>
      <c r="C931" s="77">
        <f>IF(C930="","",IF(AND(MONTH(C930)&gt;=1,MONTH(C930)&lt;=3),1,IF(AND(MONTH(C930)&gt;=4,MONTH(C930)&lt;=6),2,IF(AND(MONTH(C930)&gt;=7,MONTH(C930)&lt;=9),3,4))))</f>
        <v>4</v>
      </c>
      <c r="D931" s="88"/>
      <c r="E931" s="67" t="s">
        <v>13193</v>
      </c>
      <c r="F931" s="66" t="s">
        <v>11113</v>
      </c>
      <c r="G931" s="45"/>
      <c r="H931" s="45"/>
      <c r="I931" s="45"/>
      <c r="J931" s="45"/>
    </row>
    <row r="932" spans="1:10" ht="14.1" customHeight="1" thickBot="1" x14ac:dyDescent="0.25">
      <c r="A932" s="45"/>
      <c r="B932" s="45"/>
      <c r="C932" s="45"/>
      <c r="D932" s="45"/>
      <c r="E932" s="45"/>
      <c r="F932" s="45"/>
      <c r="G932" s="45"/>
      <c r="H932" s="45"/>
      <c r="I932" s="45"/>
      <c r="J932" s="45"/>
    </row>
    <row r="933" spans="1:10" ht="14.1" customHeight="1" thickBot="1" x14ac:dyDescent="0.25">
      <c r="A933" s="72" t="s">
        <v>15736</v>
      </c>
      <c r="B933" s="72" t="s">
        <v>16147</v>
      </c>
      <c r="C933" s="72" t="s">
        <v>15642</v>
      </c>
      <c r="D933" s="72" t="s">
        <v>15252</v>
      </c>
      <c r="E933" s="72" t="s">
        <v>6933</v>
      </c>
      <c r="F933" s="72" t="s">
        <v>15281</v>
      </c>
      <c r="G933" s="45"/>
      <c r="H933" s="45"/>
      <c r="I933" s="45"/>
      <c r="J933" s="45"/>
    </row>
    <row r="934" spans="1:10" ht="14.1" customHeight="1" x14ac:dyDescent="0.2">
      <c r="A934" s="82">
        <v>56101703</v>
      </c>
      <c r="B934" s="69" t="str">
        <f ca="1">IFERROR(INDEX(UNSPSCDes,MATCH(INDIRECT(ADDRESS(ROW(),COLUMN()-1,4)),UNSPSCCode,0)),"")</f>
        <v>Escritorios</v>
      </c>
      <c r="C934" s="82" t="s">
        <v>1449</v>
      </c>
      <c r="D934" s="82">
        <v>8</v>
      </c>
      <c r="E934" s="71">
        <v>7500</v>
      </c>
      <c r="F934" s="70">
        <f ca="1">INDIRECT(ADDRESS(ROW(),COLUMN()-2,4))*INDIRECT(ADDRESS(ROW(),COLUMN()-1,4))</f>
        <v>60000</v>
      </c>
      <c r="G934" s="45"/>
      <c r="H934" s="45"/>
      <c r="I934" s="45"/>
      <c r="J934" s="45"/>
    </row>
    <row r="935" spans="1:10" ht="13.5" customHeight="1" x14ac:dyDescent="0.2">
      <c r="A935" s="82">
        <v>56101702</v>
      </c>
      <c r="B935" s="69" t="str">
        <f ca="1">IFERROR(INDEX(UNSPSCDes,MATCH(INDIRECT(ADDRESS(ROW(),COLUMN()-1,4)),UNSPSCCode,0)),"")</f>
        <v>Gabinetes de archivo o accesorios</v>
      </c>
      <c r="C935" s="82" t="s">
        <v>1449</v>
      </c>
      <c r="D935" s="82">
        <v>9</v>
      </c>
      <c r="E935" s="71">
        <v>8900</v>
      </c>
      <c r="F935" s="70">
        <f ca="1">INDIRECT(ADDRESS(ROW(),COLUMN()-2,4))*INDIRECT(ADDRESS(ROW(),COLUMN()-1,4))</f>
        <v>80100</v>
      </c>
      <c r="G935" s="45"/>
      <c r="H935" s="45"/>
      <c r="I935" s="45"/>
      <c r="J935" s="45"/>
    </row>
    <row r="936" spans="1:10" ht="13.5" customHeight="1" x14ac:dyDescent="0.2">
      <c r="A936" s="82">
        <v>56112106</v>
      </c>
      <c r="B936" s="69" t="str">
        <f ca="1">IFERROR(INDEX(UNSPSCDes,MATCH(INDIRECT(ADDRESS(ROW(),COLUMN()-1,4)),UNSPSCCode,0)),"")</f>
        <v>Sillas altas (taburetes)</v>
      </c>
      <c r="C936" s="82" t="s">
        <v>1449</v>
      </c>
      <c r="D936" s="82">
        <v>3</v>
      </c>
      <c r="E936" s="71">
        <v>8000</v>
      </c>
      <c r="F936" s="70">
        <f ca="1">INDIRECT(ADDRESS(ROW(),COLUMN()-2,4))*INDIRECT(ADDRESS(ROW(),COLUMN()-1,4))</f>
        <v>24000</v>
      </c>
      <c r="G936" s="45"/>
      <c r="H936" s="45"/>
      <c r="I936" s="45"/>
      <c r="J936" s="45"/>
    </row>
    <row r="937" spans="1:10" ht="13.5" customHeight="1" x14ac:dyDescent="0.2">
      <c r="A937" s="82">
        <v>56112104</v>
      </c>
      <c r="B937" s="69" t="str">
        <f ca="1">IFERROR(INDEX(UNSPSCDes,MATCH(INDIRECT(ADDRESS(ROW(),COLUMN()-1,4)),UNSPSCCode,0)),"")</f>
        <v>Sillas para ejecutivos</v>
      </c>
      <c r="C937" s="82" t="s">
        <v>1449</v>
      </c>
      <c r="D937" s="82">
        <v>7</v>
      </c>
      <c r="E937" s="71">
        <v>5000</v>
      </c>
      <c r="F937" s="70">
        <f ca="1">INDIRECT(ADDRESS(ROW(),COLUMN()-2,4))*INDIRECT(ADDRESS(ROW(),COLUMN()-1,4))</f>
        <v>35000</v>
      </c>
      <c r="G937" s="45"/>
      <c r="H937" s="45"/>
      <c r="I937" s="45"/>
      <c r="J937" s="45"/>
    </row>
    <row r="938" spans="1:10" ht="14.1" customHeight="1" x14ac:dyDescent="0.2">
      <c r="A938" s="45"/>
      <c r="B938" s="45"/>
      <c r="C938" s="45"/>
      <c r="D938" s="45"/>
      <c r="E938" s="73" t="s">
        <v>12551</v>
      </c>
      <c r="F938" s="74">
        <f ca="1">SUM(Table360[MONTO TOTAL ESTIMADO])</f>
        <v>199100</v>
      </c>
      <c r="G938" s="45"/>
      <c r="H938" s="45" t="str">
        <f>C927</f>
        <v>Bienes</v>
      </c>
      <c r="I938" s="45" t="str">
        <f>E927</f>
        <v>Sí</v>
      </c>
      <c r="J938" s="45" t="str">
        <f>D927</f>
        <v>Compras Menores</v>
      </c>
    </row>
    <row r="939" spans="1:10" ht="14.1" customHeight="1" thickBot="1" x14ac:dyDescent="0.3"/>
    <row r="940" spans="1:10" ht="33.75" customHeight="1" thickBot="1" x14ac:dyDescent="0.25">
      <c r="A940" s="64" t="s">
        <v>16383</v>
      </c>
      <c r="B940" s="64" t="s">
        <v>161</v>
      </c>
      <c r="C940" s="64" t="s">
        <v>11725</v>
      </c>
      <c r="D940" s="64" t="s">
        <v>14378</v>
      </c>
      <c r="E940" s="64" t="s">
        <v>10963</v>
      </c>
      <c r="F940" s="64" t="s">
        <v>11096</v>
      </c>
      <c r="G940" s="45"/>
      <c r="H940" s="45"/>
      <c r="I940" s="45"/>
      <c r="J940" s="45"/>
    </row>
    <row r="941" spans="1:10" ht="14.1" customHeight="1" thickBot="1" x14ac:dyDescent="0.25">
      <c r="A941" s="66" t="s">
        <v>18909</v>
      </c>
      <c r="B941" s="66" t="s">
        <v>18910</v>
      </c>
      <c r="C941" s="66" t="s">
        <v>17799</v>
      </c>
      <c r="D941" s="66" t="s">
        <v>10172</v>
      </c>
      <c r="E941" s="66" t="s">
        <v>8856</v>
      </c>
      <c r="F941" s="66"/>
      <c r="G941" s="45"/>
      <c r="H941" s="45"/>
      <c r="I941" s="45"/>
      <c r="J941" s="45"/>
    </row>
    <row r="942" spans="1:10" ht="14.1" customHeight="1" thickBot="1" x14ac:dyDescent="0.25">
      <c r="A942" s="87" t="s">
        <v>14828</v>
      </c>
      <c r="B942" s="67" t="s">
        <v>8530</v>
      </c>
      <c r="C942" s="76">
        <v>44655</v>
      </c>
      <c r="D942" s="87" t="s">
        <v>9387</v>
      </c>
      <c r="E942" s="67" t="s">
        <v>13094</v>
      </c>
      <c r="F942" s="81" t="s">
        <v>3080</v>
      </c>
      <c r="G942" s="45"/>
      <c r="H942" s="45"/>
      <c r="I942" s="45"/>
      <c r="J942" s="45"/>
    </row>
    <row r="943" spans="1:10" ht="14.1" customHeight="1" thickBot="1" x14ac:dyDescent="0.25">
      <c r="A943" s="88"/>
      <c r="B943" s="67" t="s">
        <v>1786</v>
      </c>
      <c r="C943" s="77">
        <f>IF(C942="","",IF(AND(MONTH(C942)&gt;=1,MONTH(C942)&lt;=3),1,IF(AND(MONTH(C942)&gt;=4,MONTH(C942)&lt;=6),2,IF(AND(MONTH(C942)&gt;=7,MONTH(C942)&lt;=9),3,4))))</f>
        <v>2</v>
      </c>
      <c r="D943" s="88"/>
      <c r="E943" s="67" t="s">
        <v>2417</v>
      </c>
      <c r="F943" s="81" t="s">
        <v>11113</v>
      </c>
      <c r="G943" s="45"/>
      <c r="H943" s="45"/>
      <c r="I943" s="45"/>
      <c r="J943" s="45"/>
    </row>
    <row r="944" spans="1:10" ht="14.1" customHeight="1" thickBot="1" x14ac:dyDescent="0.25">
      <c r="A944" s="88"/>
      <c r="B944" s="67" t="s">
        <v>12943</v>
      </c>
      <c r="C944" s="76">
        <v>44658</v>
      </c>
      <c r="D944" s="88"/>
      <c r="E944" s="67" t="s">
        <v>3073</v>
      </c>
      <c r="F944" s="81" t="s">
        <v>11113</v>
      </c>
      <c r="G944" s="45"/>
      <c r="H944" s="45"/>
      <c r="I944" s="45"/>
      <c r="J944" s="45"/>
    </row>
    <row r="945" spans="1:10" ht="14.1" customHeight="1" thickBot="1" x14ac:dyDescent="0.25">
      <c r="A945" s="88"/>
      <c r="B945" s="67" t="s">
        <v>1786</v>
      </c>
      <c r="C945" s="77">
        <f>IF(C944="","",IF(AND(MONTH(C944)&gt;=1,MONTH(C944)&lt;=3),1,IF(AND(MONTH(C944)&gt;=4,MONTH(C944)&lt;=6),2,IF(AND(MONTH(C944)&gt;=7,MONTH(C944)&lt;=9),3,4))))</f>
        <v>2</v>
      </c>
      <c r="D945" s="88"/>
      <c r="E945" s="67" t="s">
        <v>13193</v>
      </c>
      <c r="F945" s="66" t="s">
        <v>11113</v>
      </c>
      <c r="G945" s="45"/>
      <c r="H945" s="45"/>
      <c r="I945" s="45"/>
      <c r="J945" s="45"/>
    </row>
    <row r="946" spans="1:10" ht="14.1" customHeight="1" thickBot="1" x14ac:dyDescent="0.25">
      <c r="A946" s="45"/>
      <c r="B946" s="45"/>
      <c r="C946" s="45"/>
      <c r="D946" s="45"/>
      <c r="E946" s="45"/>
      <c r="F946" s="45"/>
      <c r="G946" s="45"/>
      <c r="H946" s="45"/>
      <c r="I946" s="45"/>
      <c r="J946" s="45"/>
    </row>
    <row r="947" spans="1:10" ht="14.1" customHeight="1" thickBot="1" x14ac:dyDescent="0.25">
      <c r="A947" s="72" t="s">
        <v>15736</v>
      </c>
      <c r="B947" s="72" t="s">
        <v>16147</v>
      </c>
      <c r="C947" s="72" t="s">
        <v>15642</v>
      </c>
      <c r="D947" s="72" t="s">
        <v>15252</v>
      </c>
      <c r="E947" s="72" t="s">
        <v>6933</v>
      </c>
      <c r="F947" s="72" t="s">
        <v>15281</v>
      </c>
      <c r="G947" s="45"/>
      <c r="H947" s="45"/>
      <c r="I947" s="45"/>
      <c r="J947" s="45"/>
    </row>
    <row r="948" spans="1:10" ht="13.5" customHeight="1" x14ac:dyDescent="0.2">
      <c r="A948" s="82">
        <v>44101801</v>
      </c>
      <c r="B948" s="69" t="str">
        <f ca="1">IFERROR(INDEX(UNSPSCDes,MATCH(INDIRECT(ADDRESS(ROW(),COLUMN()-1,4)),UNSPSCCode,0)),"")</f>
        <v>Calculadoras o accesorios</v>
      </c>
      <c r="C948" s="82" t="s">
        <v>1449</v>
      </c>
      <c r="D948" s="82">
        <v>6</v>
      </c>
      <c r="E948" s="71">
        <v>6500</v>
      </c>
      <c r="F948" s="70">
        <f ca="1">INDIRECT(ADDRESS(ROW(),COLUMN()-2,4))*INDIRECT(ADDRESS(ROW(),COLUMN()-1,4))</f>
        <v>39000</v>
      </c>
      <c r="G948" s="45"/>
      <c r="H948" s="45"/>
      <c r="I948" s="45"/>
      <c r="J948" s="45"/>
    </row>
    <row r="949" spans="1:10" ht="14.1" customHeight="1" x14ac:dyDescent="0.2">
      <c r="A949" s="45"/>
      <c r="B949" s="45"/>
      <c r="C949" s="45"/>
      <c r="D949" s="45"/>
      <c r="E949" s="73" t="s">
        <v>12551</v>
      </c>
      <c r="F949" s="74">
        <f ca="1">SUM(Table361[MONTO TOTAL ESTIMADO])</f>
        <v>39000</v>
      </c>
      <c r="G949" s="45"/>
      <c r="H949" s="45" t="str">
        <f>C941</f>
        <v>Bienes</v>
      </c>
      <c r="I949" s="45" t="str">
        <f>E941</f>
        <v>Sí</v>
      </c>
      <c r="J949" s="45" t="str">
        <f>D941</f>
        <v>Compras por debajo del Umbral</v>
      </c>
    </row>
    <row r="950" spans="1:10" ht="14.1" customHeight="1" thickBot="1" x14ac:dyDescent="0.3"/>
    <row r="951" spans="1:10" ht="33.75" customHeight="1" thickBot="1" x14ac:dyDescent="0.25">
      <c r="A951" s="64" t="s">
        <v>16383</v>
      </c>
      <c r="B951" s="64" t="s">
        <v>161</v>
      </c>
      <c r="C951" s="64" t="s">
        <v>11725</v>
      </c>
      <c r="D951" s="64" t="s">
        <v>14378</v>
      </c>
      <c r="E951" s="64" t="s">
        <v>10963</v>
      </c>
      <c r="F951" s="64" t="s">
        <v>11096</v>
      </c>
      <c r="G951" s="45"/>
      <c r="H951" s="45"/>
      <c r="I951" s="45"/>
      <c r="J951" s="45"/>
    </row>
    <row r="952" spans="1:10" ht="14.1" customHeight="1" thickBot="1" x14ac:dyDescent="0.25">
      <c r="A952" s="66" t="s">
        <v>18909</v>
      </c>
      <c r="B952" s="66" t="s">
        <v>18911</v>
      </c>
      <c r="C952" s="66" t="s">
        <v>17799</v>
      </c>
      <c r="D952" s="66" t="s">
        <v>10172</v>
      </c>
      <c r="E952" s="66" t="s">
        <v>8856</v>
      </c>
      <c r="F952" s="66"/>
      <c r="G952" s="45"/>
      <c r="H952" s="45"/>
      <c r="I952" s="45"/>
      <c r="J952" s="45"/>
    </row>
    <row r="953" spans="1:10" ht="14.1" customHeight="1" thickBot="1" x14ac:dyDescent="0.25">
      <c r="A953" s="87" t="s">
        <v>14828</v>
      </c>
      <c r="B953" s="67" t="s">
        <v>8530</v>
      </c>
      <c r="C953" s="76">
        <v>44838</v>
      </c>
      <c r="D953" s="87" t="s">
        <v>9387</v>
      </c>
      <c r="E953" s="67" t="s">
        <v>13094</v>
      </c>
      <c r="F953" s="81" t="s">
        <v>3080</v>
      </c>
      <c r="G953" s="45"/>
      <c r="H953" s="45"/>
      <c r="I953" s="45"/>
      <c r="J953" s="45"/>
    </row>
    <row r="954" spans="1:10" ht="14.1" customHeight="1" thickBot="1" x14ac:dyDescent="0.25">
      <c r="A954" s="88"/>
      <c r="B954" s="67" t="s">
        <v>1786</v>
      </c>
      <c r="C954" s="77">
        <f>IF(C953="","",IF(AND(MONTH(C953)&gt;=1,MONTH(C953)&lt;=3),1,IF(AND(MONTH(C953)&gt;=4,MONTH(C953)&lt;=6),2,IF(AND(MONTH(C953)&gt;=7,MONTH(C953)&lt;=9),3,4))))</f>
        <v>4</v>
      </c>
      <c r="D954" s="88"/>
      <c r="E954" s="67" t="s">
        <v>2417</v>
      </c>
      <c r="F954" s="81" t="s">
        <v>11113</v>
      </c>
      <c r="G954" s="45"/>
      <c r="H954" s="45"/>
      <c r="I954" s="45"/>
      <c r="J954" s="45"/>
    </row>
    <row r="955" spans="1:10" ht="14.1" customHeight="1" thickBot="1" x14ac:dyDescent="0.25">
      <c r="A955" s="88"/>
      <c r="B955" s="67" t="s">
        <v>12943</v>
      </c>
      <c r="C955" s="76">
        <v>44841</v>
      </c>
      <c r="D955" s="88"/>
      <c r="E955" s="67" t="s">
        <v>3073</v>
      </c>
      <c r="F955" s="81" t="s">
        <v>11113</v>
      </c>
      <c r="G955" s="45"/>
      <c r="H955" s="45"/>
      <c r="I955" s="45"/>
      <c r="J955" s="45"/>
    </row>
    <row r="956" spans="1:10" ht="14.1" customHeight="1" thickBot="1" x14ac:dyDescent="0.25">
      <c r="A956" s="88"/>
      <c r="B956" s="67" t="s">
        <v>1786</v>
      </c>
      <c r="C956" s="77">
        <f>IF(C955="","",IF(AND(MONTH(C955)&gt;=1,MONTH(C955)&lt;=3),1,IF(AND(MONTH(C955)&gt;=4,MONTH(C955)&lt;=6),2,IF(AND(MONTH(C955)&gt;=7,MONTH(C955)&lt;=9),3,4))))</f>
        <v>4</v>
      </c>
      <c r="D956" s="88"/>
      <c r="E956" s="67" t="s">
        <v>13193</v>
      </c>
      <c r="F956" s="66" t="s">
        <v>11113</v>
      </c>
      <c r="G956" s="45"/>
      <c r="H956" s="45"/>
      <c r="I956" s="45"/>
      <c r="J956" s="45"/>
    </row>
    <row r="957" spans="1:10" ht="14.1" customHeight="1" thickBot="1" x14ac:dyDescent="0.25">
      <c r="A957" s="45"/>
      <c r="B957" s="45"/>
      <c r="C957" s="45"/>
      <c r="D957" s="45"/>
      <c r="E957" s="45"/>
      <c r="F957" s="45"/>
      <c r="G957" s="45"/>
      <c r="H957" s="45"/>
      <c r="I957" s="45"/>
      <c r="J957" s="45"/>
    </row>
    <row r="958" spans="1:10" ht="14.1" customHeight="1" thickBot="1" x14ac:dyDescent="0.25">
      <c r="A958" s="72" t="s">
        <v>15736</v>
      </c>
      <c r="B958" s="72" t="s">
        <v>16147</v>
      </c>
      <c r="C958" s="72" t="s">
        <v>15642</v>
      </c>
      <c r="D958" s="72" t="s">
        <v>15252</v>
      </c>
      <c r="E958" s="72" t="s">
        <v>6933</v>
      </c>
      <c r="F958" s="72" t="s">
        <v>15281</v>
      </c>
      <c r="G958" s="45"/>
      <c r="H958" s="45"/>
      <c r="I958" s="45"/>
      <c r="J958" s="45"/>
    </row>
    <row r="959" spans="1:10" ht="13.5" customHeight="1" x14ac:dyDescent="0.2">
      <c r="A959" s="82">
        <v>44101801</v>
      </c>
      <c r="B959" s="69" t="str">
        <f ca="1">IFERROR(INDEX(UNSPSCDes,MATCH(INDIRECT(ADDRESS(ROW(),COLUMN()-1,4)),UNSPSCCode,0)),"")</f>
        <v>Calculadoras o accesorios</v>
      </c>
      <c r="C959" s="82" t="s">
        <v>1449</v>
      </c>
      <c r="D959" s="82">
        <v>6</v>
      </c>
      <c r="E959" s="71">
        <v>6500</v>
      </c>
      <c r="F959" s="70">
        <f ca="1">INDIRECT(ADDRESS(ROW(),COLUMN()-2,4))*INDIRECT(ADDRESS(ROW(),COLUMN()-1,4))</f>
        <v>39000</v>
      </c>
      <c r="G959" s="45"/>
      <c r="H959" s="45"/>
      <c r="I959" s="45"/>
      <c r="J959" s="45"/>
    </row>
    <row r="960" spans="1:10" ht="14.1" customHeight="1" x14ac:dyDescent="0.2">
      <c r="A960" s="45"/>
      <c r="B960" s="45"/>
      <c r="C960" s="45"/>
      <c r="D960" s="45"/>
      <c r="E960" s="73" t="s">
        <v>12551</v>
      </c>
      <c r="F960" s="74">
        <f ca="1">SUM(Table362[MONTO TOTAL ESTIMADO])</f>
        <v>39000</v>
      </c>
      <c r="G960" s="45"/>
      <c r="H960" s="45" t="str">
        <f>C952</f>
        <v>Bienes</v>
      </c>
      <c r="I960" s="45" t="str">
        <f>E952</f>
        <v>Sí</v>
      </c>
      <c r="J960" s="45" t="str">
        <f>D952</f>
        <v>Compras por debajo del Umbral</v>
      </c>
    </row>
    <row r="961" spans="1:10" ht="14.1" customHeight="1" thickBot="1" x14ac:dyDescent="0.3"/>
    <row r="962" spans="1:10" ht="33.75" customHeight="1" thickBot="1" x14ac:dyDescent="0.25">
      <c r="A962" s="64" t="s">
        <v>16383</v>
      </c>
      <c r="B962" s="64" t="s">
        <v>161</v>
      </c>
      <c r="C962" s="64" t="s">
        <v>11725</v>
      </c>
      <c r="D962" s="64" t="s">
        <v>14378</v>
      </c>
      <c r="E962" s="64" t="s">
        <v>10963</v>
      </c>
      <c r="F962" s="64" t="s">
        <v>11096</v>
      </c>
      <c r="G962" s="45"/>
      <c r="H962" s="45"/>
      <c r="I962" s="45"/>
      <c r="J962" s="45"/>
    </row>
    <row r="963" spans="1:10" ht="14.1" customHeight="1" thickBot="1" x14ac:dyDescent="0.25">
      <c r="A963" s="66" t="s">
        <v>18912</v>
      </c>
      <c r="B963" s="66" t="s">
        <v>18913</v>
      </c>
      <c r="C963" s="66" t="s">
        <v>17799</v>
      </c>
      <c r="D963" s="66" t="s">
        <v>17484</v>
      </c>
      <c r="E963" s="66" t="s">
        <v>8856</v>
      </c>
      <c r="F963" s="66"/>
      <c r="G963" s="45"/>
      <c r="H963" s="45"/>
      <c r="I963" s="45"/>
      <c r="J963" s="45"/>
    </row>
    <row r="964" spans="1:10" ht="14.1" customHeight="1" thickBot="1" x14ac:dyDescent="0.25">
      <c r="A964" s="87" t="s">
        <v>14828</v>
      </c>
      <c r="B964" s="67" t="s">
        <v>8530</v>
      </c>
      <c r="C964" s="76">
        <v>44579</v>
      </c>
      <c r="D964" s="87" t="s">
        <v>9387</v>
      </c>
      <c r="E964" s="67" t="s">
        <v>13094</v>
      </c>
      <c r="F964" s="81" t="s">
        <v>3080</v>
      </c>
      <c r="G964" s="45"/>
      <c r="H964" s="45"/>
      <c r="I964" s="45"/>
      <c r="J964" s="45"/>
    </row>
    <row r="965" spans="1:10" ht="14.1" customHeight="1" thickBot="1" x14ac:dyDescent="0.25">
      <c r="A965" s="88"/>
      <c r="B965" s="67" t="s">
        <v>1786</v>
      </c>
      <c r="C965" s="77">
        <f>IF(C964="","",IF(AND(MONTH(C964)&gt;=1,MONTH(C964)&lt;=3),1,IF(AND(MONTH(C964)&gt;=4,MONTH(C964)&lt;=6),2,IF(AND(MONTH(C964)&gt;=7,MONTH(C964)&lt;=9),3,4))))</f>
        <v>1</v>
      </c>
      <c r="D965" s="88"/>
      <c r="E965" s="67" t="s">
        <v>2417</v>
      </c>
      <c r="F965" s="81" t="s">
        <v>11113</v>
      </c>
      <c r="G965" s="45"/>
      <c r="H965" s="45"/>
      <c r="I965" s="45"/>
      <c r="J965" s="45"/>
    </row>
    <row r="966" spans="1:10" ht="14.1" customHeight="1" thickBot="1" x14ac:dyDescent="0.25">
      <c r="A966" s="88"/>
      <c r="B966" s="67" t="s">
        <v>12943</v>
      </c>
      <c r="C966" s="76">
        <v>44589</v>
      </c>
      <c r="D966" s="88"/>
      <c r="E966" s="67" t="s">
        <v>3073</v>
      </c>
      <c r="F966" s="81" t="s">
        <v>11113</v>
      </c>
      <c r="G966" s="45"/>
      <c r="H966" s="45"/>
      <c r="I966" s="45"/>
      <c r="J966" s="45"/>
    </row>
    <row r="967" spans="1:10" ht="14.1" customHeight="1" thickBot="1" x14ac:dyDescent="0.25">
      <c r="A967" s="88"/>
      <c r="B967" s="67" t="s">
        <v>1786</v>
      </c>
      <c r="C967" s="77">
        <f>IF(C966="","",IF(AND(MONTH(C966)&gt;=1,MONTH(C966)&lt;=3),1,IF(AND(MONTH(C966)&gt;=4,MONTH(C966)&lt;=6),2,IF(AND(MONTH(C966)&gt;=7,MONTH(C966)&lt;=9),3,4))))</f>
        <v>1</v>
      </c>
      <c r="D967" s="88"/>
      <c r="E967" s="67" t="s">
        <v>13193</v>
      </c>
      <c r="F967" s="66" t="s">
        <v>11113</v>
      </c>
      <c r="G967" s="45"/>
      <c r="H967" s="45"/>
      <c r="I967" s="45"/>
      <c r="J967" s="45"/>
    </row>
    <row r="968" spans="1:10" ht="14.1" customHeight="1" thickBot="1" x14ac:dyDescent="0.25">
      <c r="A968" s="45"/>
      <c r="B968" s="45"/>
      <c r="C968" s="45"/>
      <c r="D968" s="45"/>
      <c r="E968" s="45"/>
      <c r="F968" s="45"/>
      <c r="G968" s="45"/>
      <c r="H968" s="45"/>
      <c r="I968" s="45"/>
      <c r="J968" s="45"/>
    </row>
    <row r="969" spans="1:10" ht="14.1" customHeight="1" thickBot="1" x14ac:dyDescent="0.25">
      <c r="A969" s="72" t="s">
        <v>15736</v>
      </c>
      <c r="B969" s="72" t="s">
        <v>16147</v>
      </c>
      <c r="C969" s="72" t="s">
        <v>15642</v>
      </c>
      <c r="D969" s="72" t="s">
        <v>15252</v>
      </c>
      <c r="E969" s="72" t="s">
        <v>6933</v>
      </c>
      <c r="F969" s="72" t="s">
        <v>15281</v>
      </c>
      <c r="G969" s="45"/>
      <c r="H969" s="45"/>
      <c r="I969" s="45"/>
      <c r="J969" s="45"/>
    </row>
    <row r="970" spans="1:10" ht="14.1" customHeight="1" x14ac:dyDescent="0.2">
      <c r="A970" s="82">
        <v>53103001</v>
      </c>
      <c r="B970" s="69" t="str">
        <f ca="1">IFERROR(INDEX(UNSPSCDes,MATCH(INDIRECT(ADDRESS(ROW(),COLUMN()-1,4)),UNSPSCCode,0)),"")</f>
        <v>Camisetas (t-shirts) para hombre</v>
      </c>
      <c r="C970" s="82" t="s">
        <v>1449</v>
      </c>
      <c r="D970" s="82">
        <v>1000</v>
      </c>
      <c r="E970" s="71">
        <v>300</v>
      </c>
      <c r="F970" s="70">
        <f ca="1">INDIRECT(ADDRESS(ROW(),COLUMN()-2,4))*INDIRECT(ADDRESS(ROW(),COLUMN()-1,4))</f>
        <v>300000</v>
      </c>
      <c r="G970" s="45"/>
      <c r="H970" s="45"/>
      <c r="I970" s="45"/>
      <c r="J970" s="45"/>
    </row>
    <row r="971" spans="1:10" ht="13.5" customHeight="1" x14ac:dyDescent="0.2">
      <c r="A971" s="82">
        <v>53103001</v>
      </c>
      <c r="B971" s="69" t="str">
        <f ca="1">IFERROR(INDEX(UNSPSCDes,MATCH(INDIRECT(ADDRESS(ROW(),COLUMN()-1,4)),UNSPSCCode,0)),"")</f>
        <v>Camisetas (t-shirts) para hombre</v>
      </c>
      <c r="C971" s="82" t="s">
        <v>1449</v>
      </c>
      <c r="D971" s="82">
        <v>1000</v>
      </c>
      <c r="E971" s="71">
        <v>350</v>
      </c>
      <c r="F971" s="70">
        <f ca="1">INDIRECT(ADDRESS(ROW(),COLUMN()-2,4))*INDIRECT(ADDRESS(ROW(),COLUMN()-1,4))</f>
        <v>350000</v>
      </c>
      <c r="G971" s="45"/>
      <c r="H971" s="45"/>
      <c r="I971" s="45"/>
      <c r="J971" s="45"/>
    </row>
    <row r="972" spans="1:10" ht="13.5" customHeight="1" x14ac:dyDescent="0.2">
      <c r="A972" s="82">
        <v>53102516</v>
      </c>
      <c r="B972" s="69" t="str">
        <f ca="1">IFERROR(INDEX(UNSPSCDes,MATCH(INDIRECT(ADDRESS(ROW(),COLUMN()-1,4)),UNSPSCCode,0)),"")</f>
        <v>Gorras</v>
      </c>
      <c r="C972" s="82" t="s">
        <v>1449</v>
      </c>
      <c r="D972" s="82">
        <v>1000</v>
      </c>
      <c r="E972" s="71">
        <v>250</v>
      </c>
      <c r="F972" s="70">
        <f ca="1">INDIRECT(ADDRESS(ROW(),COLUMN()-2,4))*INDIRECT(ADDRESS(ROW(),COLUMN()-1,4))</f>
        <v>250000</v>
      </c>
      <c r="G972" s="45"/>
      <c r="H972" s="45"/>
      <c r="I972" s="45"/>
      <c r="J972" s="45"/>
    </row>
    <row r="973" spans="1:10" ht="14.1" customHeight="1" x14ac:dyDescent="0.2">
      <c r="A973" s="45"/>
      <c r="B973" s="45"/>
      <c r="C973" s="45"/>
      <c r="D973" s="45"/>
      <c r="E973" s="73" t="s">
        <v>12551</v>
      </c>
      <c r="F973" s="74">
        <f ca="1">SUM(Table363[MONTO TOTAL ESTIMADO])</f>
        <v>900000</v>
      </c>
      <c r="G973" s="45"/>
      <c r="H973" s="45" t="str">
        <f>C963</f>
        <v>Bienes</v>
      </c>
      <c r="I973" s="45" t="str">
        <f>E963</f>
        <v>Sí</v>
      </c>
      <c r="J973" s="45" t="str">
        <f>D963</f>
        <v>Compras Menores</v>
      </c>
    </row>
    <row r="974" spans="1:10" ht="14.1" customHeight="1" thickBot="1" x14ac:dyDescent="0.3"/>
    <row r="975" spans="1:10" ht="33.75" customHeight="1" thickBot="1" x14ac:dyDescent="0.25">
      <c r="A975" s="64" t="s">
        <v>16383</v>
      </c>
      <c r="B975" s="64" t="s">
        <v>161</v>
      </c>
      <c r="C975" s="64" t="s">
        <v>11725</v>
      </c>
      <c r="D975" s="64" t="s">
        <v>14378</v>
      </c>
      <c r="E975" s="64" t="s">
        <v>10963</v>
      </c>
      <c r="F975" s="64" t="s">
        <v>11096</v>
      </c>
      <c r="G975" s="45"/>
      <c r="H975" s="45"/>
      <c r="I975" s="45"/>
      <c r="J975" s="45"/>
    </row>
    <row r="976" spans="1:10" ht="14.1" customHeight="1" thickBot="1" x14ac:dyDescent="0.25">
      <c r="A976" s="66" t="s">
        <v>18912</v>
      </c>
      <c r="B976" s="66" t="s">
        <v>18914</v>
      </c>
      <c r="C976" s="66" t="s">
        <v>17799</v>
      </c>
      <c r="D976" s="66" t="s">
        <v>17484</v>
      </c>
      <c r="E976" s="66" t="s">
        <v>8856</v>
      </c>
      <c r="F976" s="66"/>
      <c r="G976" s="45"/>
      <c r="H976" s="45"/>
      <c r="I976" s="45"/>
      <c r="J976" s="45"/>
    </row>
    <row r="977" spans="1:10" ht="14.1" customHeight="1" thickBot="1" x14ac:dyDescent="0.25">
      <c r="A977" s="87" t="s">
        <v>14828</v>
      </c>
      <c r="B977" s="67" t="s">
        <v>8530</v>
      </c>
      <c r="C977" s="76">
        <v>44759</v>
      </c>
      <c r="D977" s="87" t="s">
        <v>9387</v>
      </c>
      <c r="E977" s="67" t="s">
        <v>13094</v>
      </c>
      <c r="F977" s="81" t="s">
        <v>3080</v>
      </c>
      <c r="G977" s="45"/>
      <c r="H977" s="45"/>
      <c r="I977" s="45"/>
      <c r="J977" s="45"/>
    </row>
    <row r="978" spans="1:10" ht="14.1" customHeight="1" thickBot="1" x14ac:dyDescent="0.25">
      <c r="A978" s="88"/>
      <c r="B978" s="67" t="s">
        <v>1786</v>
      </c>
      <c r="C978" s="77">
        <f>IF(C977="","",IF(AND(MONTH(C977)&gt;=1,MONTH(C977)&lt;=3),1,IF(AND(MONTH(C977)&gt;=4,MONTH(C977)&lt;=6),2,IF(AND(MONTH(C977)&gt;=7,MONTH(C977)&lt;=9),3,4))))</f>
        <v>3</v>
      </c>
      <c r="D978" s="88"/>
      <c r="E978" s="67" t="s">
        <v>2417</v>
      </c>
      <c r="F978" s="81" t="s">
        <v>11113</v>
      </c>
      <c r="G978" s="45"/>
      <c r="H978" s="45"/>
      <c r="I978" s="45"/>
      <c r="J978" s="45"/>
    </row>
    <row r="979" spans="1:10" ht="14.1" customHeight="1" thickBot="1" x14ac:dyDescent="0.25">
      <c r="A979" s="88"/>
      <c r="B979" s="67" t="s">
        <v>12943</v>
      </c>
      <c r="C979" s="76">
        <v>44769</v>
      </c>
      <c r="D979" s="88"/>
      <c r="E979" s="67" t="s">
        <v>3073</v>
      </c>
      <c r="F979" s="81" t="s">
        <v>11113</v>
      </c>
      <c r="G979" s="45"/>
      <c r="H979" s="45"/>
      <c r="I979" s="45"/>
      <c r="J979" s="45"/>
    </row>
    <row r="980" spans="1:10" ht="14.1" customHeight="1" thickBot="1" x14ac:dyDescent="0.25">
      <c r="A980" s="88"/>
      <c r="B980" s="67" t="s">
        <v>1786</v>
      </c>
      <c r="C980" s="77">
        <f>IF(C979="","",IF(AND(MONTH(C979)&gt;=1,MONTH(C979)&lt;=3),1,IF(AND(MONTH(C979)&gt;=4,MONTH(C979)&lt;=6),2,IF(AND(MONTH(C979)&gt;=7,MONTH(C979)&lt;=9),3,4))))</f>
        <v>3</v>
      </c>
      <c r="D980" s="88"/>
      <c r="E980" s="67" t="s">
        <v>13193</v>
      </c>
      <c r="F980" s="66" t="s">
        <v>11113</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15736</v>
      </c>
      <c r="B982" s="72" t="s">
        <v>16147</v>
      </c>
      <c r="C982" s="72" t="s">
        <v>15642</v>
      </c>
      <c r="D982" s="72" t="s">
        <v>15252</v>
      </c>
      <c r="E982" s="72" t="s">
        <v>6933</v>
      </c>
      <c r="F982" s="72" t="s">
        <v>15281</v>
      </c>
      <c r="G982" s="45"/>
      <c r="H982" s="45"/>
      <c r="I982" s="45"/>
      <c r="J982" s="45"/>
    </row>
    <row r="983" spans="1:10" ht="14.1" customHeight="1" x14ac:dyDescent="0.2">
      <c r="A983" s="82">
        <v>53103001</v>
      </c>
      <c r="B983" s="69" t="str">
        <f ca="1">IFERROR(INDEX(UNSPSCDes,MATCH(INDIRECT(ADDRESS(ROW(),COLUMN()-1,4)),UNSPSCCode,0)),"")</f>
        <v>Camisetas (t-shirts) para hombre</v>
      </c>
      <c r="C983" s="82" t="s">
        <v>1449</v>
      </c>
      <c r="D983" s="82">
        <v>1000</v>
      </c>
      <c r="E983" s="71">
        <v>300</v>
      </c>
      <c r="F983" s="70">
        <f ca="1">INDIRECT(ADDRESS(ROW(),COLUMN()-2,4))*INDIRECT(ADDRESS(ROW(),COLUMN()-1,4))</f>
        <v>300000</v>
      </c>
      <c r="G983" s="45"/>
      <c r="H983" s="45"/>
      <c r="I983" s="45"/>
      <c r="J983" s="45"/>
    </row>
    <row r="984" spans="1:10" ht="13.5" customHeight="1" x14ac:dyDescent="0.2">
      <c r="A984" s="82">
        <v>53103001</v>
      </c>
      <c r="B984" s="69" t="str">
        <f ca="1">IFERROR(INDEX(UNSPSCDes,MATCH(INDIRECT(ADDRESS(ROW(),COLUMN()-1,4)),UNSPSCCode,0)),"")</f>
        <v>Camisetas (t-shirts) para hombre</v>
      </c>
      <c r="C984" s="82" t="s">
        <v>1449</v>
      </c>
      <c r="D984" s="82">
        <v>1000</v>
      </c>
      <c r="E984" s="71">
        <v>350</v>
      </c>
      <c r="F984" s="70">
        <f ca="1">INDIRECT(ADDRESS(ROW(),COLUMN()-2,4))*INDIRECT(ADDRESS(ROW(),COLUMN()-1,4))</f>
        <v>350000</v>
      </c>
      <c r="G984" s="45"/>
      <c r="H984" s="45"/>
      <c r="I984" s="45"/>
      <c r="J984" s="45"/>
    </row>
    <row r="985" spans="1:10" ht="13.5" customHeight="1" x14ac:dyDescent="0.2">
      <c r="A985" s="82">
        <v>53102516</v>
      </c>
      <c r="B985" s="69" t="str">
        <f ca="1">IFERROR(INDEX(UNSPSCDes,MATCH(INDIRECT(ADDRESS(ROW(),COLUMN()-1,4)),UNSPSCCode,0)),"")</f>
        <v>Gorras</v>
      </c>
      <c r="C985" s="82" t="s">
        <v>1449</v>
      </c>
      <c r="D985" s="82">
        <v>1000</v>
      </c>
      <c r="E985" s="71">
        <v>250</v>
      </c>
      <c r="F985" s="70">
        <f ca="1">INDIRECT(ADDRESS(ROW(),COLUMN()-2,4))*INDIRECT(ADDRESS(ROW(),COLUMN()-1,4))</f>
        <v>250000</v>
      </c>
      <c r="G985" s="45"/>
      <c r="H985" s="45"/>
      <c r="I985" s="45"/>
      <c r="J985" s="45"/>
    </row>
    <row r="986" spans="1:10" ht="14.1" customHeight="1" x14ac:dyDescent="0.2">
      <c r="A986" s="45"/>
      <c r="B986" s="45"/>
      <c r="C986" s="45"/>
      <c r="D986" s="45"/>
      <c r="E986" s="73" t="s">
        <v>12551</v>
      </c>
      <c r="F986" s="74">
        <f ca="1">SUM(Table364[MONTO TOTAL ESTIMADO])</f>
        <v>900000</v>
      </c>
      <c r="G986" s="45"/>
      <c r="H986" s="45" t="str">
        <f>C976</f>
        <v>Bienes</v>
      </c>
      <c r="I986" s="45" t="str">
        <f>E976</f>
        <v>Sí</v>
      </c>
      <c r="J986" s="45" t="str">
        <f>D976</f>
        <v>Compras Menores</v>
      </c>
    </row>
    <row r="987" spans="1:10" ht="14.1" customHeight="1" thickBot="1" x14ac:dyDescent="0.3"/>
    <row r="988" spans="1:10" ht="33.75" customHeight="1" thickBot="1" x14ac:dyDescent="0.25">
      <c r="A988" s="64" t="s">
        <v>16383</v>
      </c>
      <c r="B988" s="64" t="s">
        <v>161</v>
      </c>
      <c r="C988" s="64" t="s">
        <v>11725</v>
      </c>
      <c r="D988" s="64" t="s">
        <v>14378</v>
      </c>
      <c r="E988" s="64" t="s">
        <v>10963</v>
      </c>
      <c r="F988" s="64" t="s">
        <v>11096</v>
      </c>
      <c r="G988" s="45"/>
      <c r="H988" s="45"/>
      <c r="I988" s="45"/>
      <c r="J988" s="45"/>
    </row>
    <row r="989" spans="1:10" ht="14.1" customHeight="1" thickBot="1" x14ac:dyDescent="0.25">
      <c r="A989" s="66" t="s">
        <v>18915</v>
      </c>
      <c r="B989" s="66" t="s">
        <v>18916</v>
      </c>
      <c r="C989" s="66" t="s">
        <v>6799</v>
      </c>
      <c r="D989" s="66" t="s">
        <v>17484</v>
      </c>
      <c r="E989" s="66" t="s">
        <v>8856</v>
      </c>
      <c r="F989" s="66"/>
      <c r="G989" s="45"/>
      <c r="H989" s="45"/>
      <c r="I989" s="45"/>
      <c r="J989" s="45"/>
    </row>
    <row r="990" spans="1:10" ht="14.1" customHeight="1" thickBot="1" x14ac:dyDescent="0.25">
      <c r="A990" s="87" t="s">
        <v>14828</v>
      </c>
      <c r="B990" s="67" t="s">
        <v>8530</v>
      </c>
      <c r="C990" s="76">
        <v>44578</v>
      </c>
      <c r="D990" s="87" t="s">
        <v>9387</v>
      </c>
      <c r="E990" s="67" t="s">
        <v>13094</v>
      </c>
      <c r="F990" s="81" t="s">
        <v>3080</v>
      </c>
      <c r="G990" s="45"/>
      <c r="H990" s="45"/>
      <c r="I990" s="45"/>
      <c r="J990" s="45"/>
    </row>
    <row r="991" spans="1:10" ht="14.1" customHeight="1" thickBot="1" x14ac:dyDescent="0.25">
      <c r="A991" s="88"/>
      <c r="B991" s="67" t="s">
        <v>1786</v>
      </c>
      <c r="C991" s="77">
        <f>IF(C990="","",IF(AND(MONTH(C990)&gt;=1,MONTH(C990)&lt;=3),1,IF(AND(MONTH(C990)&gt;=4,MONTH(C990)&lt;=6),2,IF(AND(MONTH(C990)&gt;=7,MONTH(C990)&lt;=9),3,4))))</f>
        <v>1</v>
      </c>
      <c r="D991" s="88"/>
      <c r="E991" s="67" t="s">
        <v>2417</v>
      </c>
      <c r="F991" s="81" t="s">
        <v>11113</v>
      </c>
      <c r="G991" s="45"/>
      <c r="H991" s="45"/>
      <c r="I991" s="45"/>
      <c r="J991" s="45"/>
    </row>
    <row r="992" spans="1:10" ht="14.1" customHeight="1" thickBot="1" x14ac:dyDescent="0.25">
      <c r="A992" s="88"/>
      <c r="B992" s="67" t="s">
        <v>12943</v>
      </c>
      <c r="C992" s="76">
        <v>44587</v>
      </c>
      <c r="D992" s="88"/>
      <c r="E992" s="67" t="s">
        <v>3073</v>
      </c>
      <c r="F992" s="81" t="s">
        <v>11113</v>
      </c>
      <c r="G992" s="45"/>
      <c r="H992" s="45"/>
      <c r="I992" s="45"/>
      <c r="J992" s="45"/>
    </row>
    <row r="993" spans="1:10" ht="14.1" customHeight="1" thickBot="1" x14ac:dyDescent="0.25">
      <c r="A993" s="88"/>
      <c r="B993" s="67" t="s">
        <v>1786</v>
      </c>
      <c r="C993" s="77">
        <f>IF(C992="","",IF(AND(MONTH(C992)&gt;=1,MONTH(C992)&lt;=3),1,IF(AND(MONTH(C992)&gt;=4,MONTH(C992)&lt;=6),2,IF(AND(MONTH(C992)&gt;=7,MONTH(C992)&lt;=9),3,4))))</f>
        <v>1</v>
      </c>
      <c r="D993" s="88"/>
      <c r="E993" s="67" t="s">
        <v>13193</v>
      </c>
      <c r="F993" s="66" t="s">
        <v>11113</v>
      </c>
      <c r="G993" s="45"/>
      <c r="H993" s="45"/>
      <c r="I993" s="45"/>
      <c r="J993" s="45"/>
    </row>
    <row r="994" spans="1:10" ht="14.1" customHeight="1" thickBot="1" x14ac:dyDescent="0.25">
      <c r="A994" s="45"/>
      <c r="B994" s="45"/>
      <c r="C994" s="45"/>
      <c r="D994" s="45"/>
      <c r="E994" s="45"/>
      <c r="F994" s="45"/>
      <c r="G994" s="45"/>
      <c r="H994" s="45"/>
      <c r="I994" s="45"/>
      <c r="J994" s="45"/>
    </row>
    <row r="995" spans="1:10" ht="14.1" customHeight="1" thickBot="1" x14ac:dyDescent="0.25">
      <c r="A995" s="72" t="s">
        <v>15736</v>
      </c>
      <c r="B995" s="72" t="s">
        <v>16147</v>
      </c>
      <c r="C995" s="72" t="s">
        <v>15642</v>
      </c>
      <c r="D995" s="72" t="s">
        <v>15252</v>
      </c>
      <c r="E995" s="72" t="s">
        <v>6933</v>
      </c>
      <c r="F995" s="72" t="s">
        <v>15281</v>
      </c>
      <c r="G995" s="45"/>
      <c r="H995" s="45"/>
      <c r="I995" s="45"/>
      <c r="J995" s="45"/>
    </row>
    <row r="996" spans="1:10" ht="14.1" customHeight="1" x14ac:dyDescent="0.2">
      <c r="A996" s="82">
        <v>90101802</v>
      </c>
      <c r="B996" s="69" t="str">
        <f ca="1">IFERROR(INDEX(UNSPSCDes,MATCH(INDIRECT(ADDRESS(ROW(),COLUMN()-1,4)),UNSPSCCode,0)),"")</f>
        <v>Servicios de comidas a domicilio</v>
      </c>
      <c r="C996" s="82" t="s">
        <v>1449</v>
      </c>
      <c r="D996" s="82">
        <v>800</v>
      </c>
      <c r="E996" s="71">
        <v>180</v>
      </c>
      <c r="F996" s="70">
        <f ca="1">INDIRECT(ADDRESS(ROW(),COLUMN()-2,4))*INDIRECT(ADDRESS(ROW(),COLUMN()-1,4))</f>
        <v>144000</v>
      </c>
      <c r="G996" s="45"/>
      <c r="H996" s="45"/>
      <c r="I996" s="45"/>
      <c r="J996" s="45"/>
    </row>
    <row r="997" spans="1:10" ht="13.5" customHeight="1" x14ac:dyDescent="0.2">
      <c r="A997" s="82">
        <v>90101802</v>
      </c>
      <c r="B997" s="69" t="str">
        <f ca="1">IFERROR(INDEX(UNSPSCDes,MATCH(INDIRECT(ADDRESS(ROW(),COLUMN()-1,4)),UNSPSCCode,0)),"")</f>
        <v>Servicios de comidas a domicilio</v>
      </c>
      <c r="C997" s="82" t="s">
        <v>1449</v>
      </c>
      <c r="D997" s="82">
        <v>450</v>
      </c>
      <c r="E997" s="71">
        <v>330</v>
      </c>
      <c r="F997" s="70">
        <f ca="1">INDIRECT(ADDRESS(ROW(),COLUMN()-2,4))*INDIRECT(ADDRESS(ROW(),COLUMN()-1,4))</f>
        <v>148500</v>
      </c>
      <c r="G997" s="45"/>
      <c r="H997" s="45"/>
      <c r="I997" s="45"/>
      <c r="J997" s="45"/>
    </row>
    <row r="998" spans="1:10" ht="14.1" customHeight="1" x14ac:dyDescent="0.2">
      <c r="A998" s="45"/>
      <c r="B998" s="45"/>
      <c r="C998" s="45"/>
      <c r="D998" s="45"/>
      <c r="E998" s="73" t="s">
        <v>12551</v>
      </c>
      <c r="F998" s="74">
        <f ca="1">SUM(Table365[MONTO TOTAL ESTIMADO])</f>
        <v>292500</v>
      </c>
      <c r="G998" s="45"/>
      <c r="H998" s="45" t="str">
        <f>C989</f>
        <v>Servicios</v>
      </c>
      <c r="I998" s="45" t="str">
        <f>E989</f>
        <v>Sí</v>
      </c>
      <c r="J998" s="45" t="str">
        <f>D989</f>
        <v>Compras Menores</v>
      </c>
    </row>
    <row r="999" spans="1:10" ht="14.1" customHeight="1" thickBot="1" x14ac:dyDescent="0.3"/>
    <row r="1000" spans="1:10" ht="33.75" customHeight="1" thickBot="1" x14ac:dyDescent="0.25">
      <c r="A1000" s="64" t="s">
        <v>16383</v>
      </c>
      <c r="B1000" s="64" t="s">
        <v>161</v>
      </c>
      <c r="C1000" s="64" t="s">
        <v>11725</v>
      </c>
      <c r="D1000" s="64" t="s">
        <v>14378</v>
      </c>
      <c r="E1000" s="64" t="s">
        <v>10963</v>
      </c>
      <c r="F1000" s="64" t="s">
        <v>11096</v>
      </c>
      <c r="G1000" s="45"/>
      <c r="H1000" s="45"/>
      <c r="I1000" s="45"/>
      <c r="J1000" s="45"/>
    </row>
    <row r="1001" spans="1:10" ht="14.1" customHeight="1" thickBot="1" x14ac:dyDescent="0.25">
      <c r="A1001" s="66" t="s">
        <v>18915</v>
      </c>
      <c r="B1001" s="66" t="s">
        <v>18917</v>
      </c>
      <c r="C1001" s="66" t="s">
        <v>6799</v>
      </c>
      <c r="D1001" s="66" t="s">
        <v>17484</v>
      </c>
      <c r="E1001" s="66" t="s">
        <v>8856</v>
      </c>
      <c r="F1001" s="66"/>
      <c r="G1001" s="45"/>
      <c r="H1001" s="45"/>
      <c r="I1001" s="45"/>
      <c r="J1001" s="45"/>
    </row>
    <row r="1002" spans="1:10" ht="14.1" customHeight="1" thickBot="1" x14ac:dyDescent="0.25">
      <c r="A1002" s="87" t="s">
        <v>14828</v>
      </c>
      <c r="B1002" s="67" t="s">
        <v>8530</v>
      </c>
      <c r="C1002" s="76">
        <v>44669</v>
      </c>
      <c r="D1002" s="87" t="s">
        <v>9387</v>
      </c>
      <c r="E1002" s="67" t="s">
        <v>13094</v>
      </c>
      <c r="F1002" s="81" t="s">
        <v>3080</v>
      </c>
      <c r="G1002" s="45"/>
      <c r="H1002" s="45"/>
      <c r="I1002" s="45"/>
      <c r="J1002" s="45"/>
    </row>
    <row r="1003" spans="1:10" ht="14.1" customHeight="1" thickBot="1" x14ac:dyDescent="0.25">
      <c r="A1003" s="88"/>
      <c r="B1003" s="67" t="s">
        <v>1786</v>
      </c>
      <c r="C1003" s="77">
        <f>IF(C1002="","",IF(AND(MONTH(C1002)&gt;=1,MONTH(C1002)&lt;=3),1,IF(AND(MONTH(C1002)&gt;=4,MONTH(C1002)&lt;=6),2,IF(AND(MONTH(C1002)&gt;=7,MONTH(C1002)&lt;=9),3,4))))</f>
        <v>2</v>
      </c>
      <c r="D1003" s="88"/>
      <c r="E1003" s="67" t="s">
        <v>2417</v>
      </c>
      <c r="F1003" s="81" t="s">
        <v>11113</v>
      </c>
      <c r="G1003" s="45"/>
      <c r="H1003" s="45"/>
      <c r="I1003" s="45"/>
      <c r="J1003" s="45"/>
    </row>
    <row r="1004" spans="1:10" ht="14.1" customHeight="1" thickBot="1" x14ac:dyDescent="0.25">
      <c r="A1004" s="88"/>
      <c r="B1004" s="67" t="s">
        <v>12943</v>
      </c>
      <c r="C1004" s="76">
        <v>44677</v>
      </c>
      <c r="D1004" s="88"/>
      <c r="E1004" s="67" t="s">
        <v>3073</v>
      </c>
      <c r="F1004" s="81" t="s">
        <v>11113</v>
      </c>
      <c r="G1004" s="45"/>
      <c r="H1004" s="45"/>
      <c r="I1004" s="45"/>
      <c r="J1004" s="45"/>
    </row>
    <row r="1005" spans="1:10" ht="14.1" customHeight="1" thickBot="1" x14ac:dyDescent="0.25">
      <c r="A1005" s="88"/>
      <c r="B1005" s="67" t="s">
        <v>1786</v>
      </c>
      <c r="C1005" s="77">
        <f>IF(C1004="","",IF(AND(MONTH(C1004)&gt;=1,MONTH(C1004)&lt;=3),1,IF(AND(MONTH(C1004)&gt;=4,MONTH(C1004)&lt;=6),2,IF(AND(MONTH(C1004)&gt;=7,MONTH(C1004)&lt;=9),3,4))))</f>
        <v>2</v>
      </c>
      <c r="D1005" s="88"/>
      <c r="E1005" s="67" t="s">
        <v>13193</v>
      </c>
      <c r="F1005" s="66" t="s">
        <v>11113</v>
      </c>
      <c r="G1005" s="45"/>
      <c r="H1005" s="45"/>
      <c r="I1005" s="45"/>
      <c r="J1005" s="45"/>
    </row>
    <row r="1006" spans="1:10" ht="14.1" customHeight="1" thickBot="1" x14ac:dyDescent="0.25">
      <c r="A1006" s="45"/>
      <c r="B1006" s="45"/>
      <c r="C1006" s="45"/>
      <c r="D1006" s="45"/>
      <c r="E1006" s="45"/>
      <c r="F1006" s="45"/>
      <c r="G1006" s="45"/>
      <c r="H1006" s="45"/>
      <c r="I1006" s="45"/>
      <c r="J1006" s="45"/>
    </row>
    <row r="1007" spans="1:10" ht="14.1" customHeight="1" thickBot="1" x14ac:dyDescent="0.25">
      <c r="A1007" s="72" t="s">
        <v>15736</v>
      </c>
      <c r="B1007" s="72" t="s">
        <v>16147</v>
      </c>
      <c r="C1007" s="72" t="s">
        <v>15642</v>
      </c>
      <c r="D1007" s="72" t="s">
        <v>15252</v>
      </c>
      <c r="E1007" s="72" t="s">
        <v>6933</v>
      </c>
      <c r="F1007" s="72" t="s">
        <v>15281</v>
      </c>
      <c r="G1007" s="45"/>
      <c r="H1007" s="45"/>
      <c r="I1007" s="45"/>
      <c r="J1007" s="45"/>
    </row>
    <row r="1008" spans="1:10" ht="14.1" customHeight="1" x14ac:dyDescent="0.2">
      <c r="A1008" s="82">
        <v>90101802</v>
      </c>
      <c r="B1008" s="69" t="str">
        <f ca="1">IFERROR(INDEX(UNSPSCDes,MATCH(INDIRECT(ADDRESS(ROW(),COLUMN()-1,4)),UNSPSCCode,0)),"")</f>
        <v>Servicios de comidas a domicilio</v>
      </c>
      <c r="C1008" s="82" t="s">
        <v>1449</v>
      </c>
      <c r="D1008" s="82">
        <v>800</v>
      </c>
      <c r="E1008" s="71">
        <v>180</v>
      </c>
      <c r="F1008" s="70">
        <f ca="1">INDIRECT(ADDRESS(ROW(),COLUMN()-2,4))*INDIRECT(ADDRESS(ROW(),COLUMN()-1,4))</f>
        <v>144000</v>
      </c>
      <c r="G1008" s="45"/>
      <c r="H1008" s="45"/>
      <c r="I1008" s="45"/>
      <c r="J1008" s="45"/>
    </row>
    <row r="1009" spans="1:10" ht="13.5" customHeight="1" x14ac:dyDescent="0.2">
      <c r="A1009" s="82">
        <v>90101802</v>
      </c>
      <c r="B1009" s="69" t="str">
        <f ca="1">IFERROR(INDEX(UNSPSCDes,MATCH(INDIRECT(ADDRESS(ROW(),COLUMN()-1,4)),UNSPSCCode,0)),"")</f>
        <v>Servicios de comidas a domicilio</v>
      </c>
      <c r="C1009" s="82" t="s">
        <v>1449</v>
      </c>
      <c r="D1009" s="82">
        <v>450</v>
      </c>
      <c r="E1009" s="71">
        <v>330</v>
      </c>
      <c r="F1009" s="70">
        <f ca="1">INDIRECT(ADDRESS(ROW(),COLUMN()-2,4))*INDIRECT(ADDRESS(ROW(),COLUMN()-1,4))</f>
        <v>148500</v>
      </c>
      <c r="G1009" s="45"/>
      <c r="H1009" s="45"/>
      <c r="I1009" s="45"/>
      <c r="J1009" s="45"/>
    </row>
    <row r="1010" spans="1:10" ht="14.1" customHeight="1" x14ac:dyDescent="0.2">
      <c r="A1010" s="45"/>
      <c r="B1010" s="45"/>
      <c r="C1010" s="45"/>
      <c r="D1010" s="45"/>
      <c r="E1010" s="73" t="s">
        <v>12551</v>
      </c>
      <c r="F1010" s="74">
        <f ca="1">SUM(Table366[MONTO TOTAL ESTIMADO])</f>
        <v>292500</v>
      </c>
      <c r="G1010" s="45"/>
      <c r="H1010" s="45" t="str">
        <f>C1001</f>
        <v>Servicios</v>
      </c>
      <c r="I1010" s="45" t="str">
        <f>E1001</f>
        <v>Sí</v>
      </c>
      <c r="J1010" s="45" t="str">
        <f>D1001</f>
        <v>Compras Menores</v>
      </c>
    </row>
    <row r="1011" spans="1:10" ht="14.1" customHeight="1" thickBot="1" x14ac:dyDescent="0.3"/>
    <row r="1012" spans="1:10" ht="33.75" customHeight="1" thickBot="1" x14ac:dyDescent="0.25">
      <c r="A1012" s="64" t="s">
        <v>16383</v>
      </c>
      <c r="B1012" s="64" t="s">
        <v>161</v>
      </c>
      <c r="C1012" s="64" t="s">
        <v>11725</v>
      </c>
      <c r="D1012" s="64" t="s">
        <v>14378</v>
      </c>
      <c r="E1012" s="64" t="s">
        <v>10963</v>
      </c>
      <c r="F1012" s="64" t="s">
        <v>11096</v>
      </c>
      <c r="G1012" s="45"/>
      <c r="H1012" s="45"/>
      <c r="I1012" s="45"/>
      <c r="J1012" s="45"/>
    </row>
    <row r="1013" spans="1:10" ht="14.1" customHeight="1" thickBot="1" x14ac:dyDescent="0.25">
      <c r="A1013" s="66" t="s">
        <v>18915</v>
      </c>
      <c r="B1013" s="66" t="s">
        <v>18918</v>
      </c>
      <c r="C1013" s="66" t="s">
        <v>6799</v>
      </c>
      <c r="D1013" s="66" t="s">
        <v>17484</v>
      </c>
      <c r="E1013" s="66" t="s">
        <v>8856</v>
      </c>
      <c r="F1013" s="66"/>
      <c r="G1013" s="45"/>
      <c r="H1013" s="45"/>
      <c r="I1013" s="45"/>
      <c r="J1013" s="45"/>
    </row>
    <row r="1014" spans="1:10" ht="14.1" customHeight="1" thickBot="1" x14ac:dyDescent="0.25">
      <c r="A1014" s="87" t="s">
        <v>14828</v>
      </c>
      <c r="B1014" s="67" t="s">
        <v>8530</v>
      </c>
      <c r="C1014" s="76">
        <v>44760</v>
      </c>
      <c r="D1014" s="87" t="s">
        <v>9387</v>
      </c>
      <c r="E1014" s="67" t="s">
        <v>13094</v>
      </c>
      <c r="F1014" s="81" t="s">
        <v>3080</v>
      </c>
      <c r="G1014" s="45"/>
      <c r="H1014" s="45"/>
      <c r="I1014" s="45"/>
      <c r="J1014" s="45"/>
    </row>
    <row r="1015" spans="1:10" ht="14.1" customHeight="1" thickBot="1" x14ac:dyDescent="0.25">
      <c r="A1015" s="88"/>
      <c r="B1015" s="67" t="s">
        <v>1786</v>
      </c>
      <c r="C1015" s="77">
        <f>IF(C1014="","",IF(AND(MONTH(C1014)&gt;=1,MONTH(C1014)&lt;=3),1,IF(AND(MONTH(C1014)&gt;=4,MONTH(C1014)&lt;=6),2,IF(AND(MONTH(C1014)&gt;=7,MONTH(C1014)&lt;=9),3,4))))</f>
        <v>3</v>
      </c>
      <c r="D1015" s="88"/>
      <c r="E1015" s="67" t="s">
        <v>2417</v>
      </c>
      <c r="F1015" s="81" t="s">
        <v>11113</v>
      </c>
      <c r="G1015" s="45"/>
      <c r="H1015" s="45"/>
      <c r="I1015" s="45"/>
      <c r="J1015" s="45"/>
    </row>
    <row r="1016" spans="1:10" ht="14.1" customHeight="1" thickBot="1" x14ac:dyDescent="0.25">
      <c r="A1016" s="88"/>
      <c r="B1016" s="67" t="s">
        <v>12943</v>
      </c>
      <c r="C1016" s="76">
        <v>44768</v>
      </c>
      <c r="D1016" s="88"/>
      <c r="E1016" s="67" t="s">
        <v>3073</v>
      </c>
      <c r="F1016" s="81" t="s">
        <v>11113</v>
      </c>
      <c r="G1016" s="45"/>
      <c r="H1016" s="45"/>
      <c r="I1016" s="45"/>
      <c r="J1016" s="45"/>
    </row>
    <row r="1017" spans="1:10" ht="14.1" customHeight="1" thickBot="1" x14ac:dyDescent="0.25">
      <c r="A1017" s="88"/>
      <c r="B1017" s="67" t="s">
        <v>1786</v>
      </c>
      <c r="C1017" s="77">
        <f>IF(C1016="","",IF(AND(MONTH(C1016)&gt;=1,MONTH(C1016)&lt;=3),1,IF(AND(MONTH(C1016)&gt;=4,MONTH(C1016)&lt;=6),2,IF(AND(MONTH(C1016)&gt;=7,MONTH(C1016)&lt;=9),3,4))))</f>
        <v>3</v>
      </c>
      <c r="D1017" s="88"/>
      <c r="E1017" s="67" t="s">
        <v>13193</v>
      </c>
      <c r="F1017" s="66" t="s">
        <v>11113</v>
      </c>
      <c r="G1017" s="45"/>
      <c r="H1017" s="45"/>
      <c r="I1017" s="45"/>
      <c r="J1017" s="45"/>
    </row>
    <row r="1018" spans="1:10" ht="14.1" customHeight="1" thickBot="1" x14ac:dyDescent="0.25">
      <c r="A1018" s="45"/>
      <c r="B1018" s="45"/>
      <c r="C1018" s="45"/>
      <c r="D1018" s="45"/>
      <c r="E1018" s="45"/>
      <c r="F1018" s="45"/>
      <c r="G1018" s="45"/>
      <c r="H1018" s="45"/>
      <c r="I1018" s="45"/>
      <c r="J1018" s="45"/>
    </row>
    <row r="1019" spans="1:10" ht="14.1" customHeight="1" thickBot="1" x14ac:dyDescent="0.25">
      <c r="A1019" s="72" t="s">
        <v>15736</v>
      </c>
      <c r="B1019" s="72" t="s">
        <v>16147</v>
      </c>
      <c r="C1019" s="72" t="s">
        <v>15642</v>
      </c>
      <c r="D1019" s="72" t="s">
        <v>15252</v>
      </c>
      <c r="E1019" s="72" t="s">
        <v>6933</v>
      </c>
      <c r="F1019" s="72" t="s">
        <v>15281</v>
      </c>
      <c r="G1019" s="45"/>
      <c r="H1019" s="45"/>
      <c r="I1019" s="45"/>
      <c r="J1019" s="45"/>
    </row>
    <row r="1020" spans="1:10" ht="14.1" customHeight="1" x14ac:dyDescent="0.2">
      <c r="A1020" s="82">
        <v>90101802</v>
      </c>
      <c r="B1020" s="69" t="str">
        <f ca="1">IFERROR(INDEX(UNSPSCDes,MATCH(INDIRECT(ADDRESS(ROW(),COLUMN()-1,4)),UNSPSCCode,0)),"")</f>
        <v>Servicios de comidas a domicilio</v>
      </c>
      <c r="C1020" s="82" t="s">
        <v>1449</v>
      </c>
      <c r="D1020" s="82">
        <v>800</v>
      </c>
      <c r="E1020" s="71">
        <v>180</v>
      </c>
      <c r="F1020" s="70">
        <f ca="1">INDIRECT(ADDRESS(ROW(),COLUMN()-2,4))*INDIRECT(ADDRESS(ROW(),COLUMN()-1,4))</f>
        <v>144000</v>
      </c>
      <c r="G1020" s="45"/>
      <c r="H1020" s="45"/>
      <c r="I1020" s="45"/>
      <c r="J1020" s="45"/>
    </row>
    <row r="1021" spans="1:10" ht="13.5" customHeight="1" x14ac:dyDescent="0.2">
      <c r="A1021" s="82">
        <v>90101802</v>
      </c>
      <c r="B1021" s="69" t="str">
        <f ca="1">IFERROR(INDEX(UNSPSCDes,MATCH(INDIRECT(ADDRESS(ROW(),COLUMN()-1,4)),UNSPSCCode,0)),"")</f>
        <v>Servicios de comidas a domicilio</v>
      </c>
      <c r="C1021" s="82" t="s">
        <v>1449</v>
      </c>
      <c r="D1021" s="82">
        <v>450</v>
      </c>
      <c r="E1021" s="71">
        <v>330</v>
      </c>
      <c r="F1021" s="70">
        <f ca="1">INDIRECT(ADDRESS(ROW(),COLUMN()-2,4))*INDIRECT(ADDRESS(ROW(),COLUMN()-1,4))</f>
        <v>148500</v>
      </c>
      <c r="G1021" s="45"/>
      <c r="H1021" s="45"/>
      <c r="I1021" s="45"/>
      <c r="J1021" s="45"/>
    </row>
    <row r="1022" spans="1:10" ht="14.1" customHeight="1" x14ac:dyDescent="0.2">
      <c r="A1022" s="45"/>
      <c r="B1022" s="45"/>
      <c r="C1022" s="45"/>
      <c r="D1022" s="45"/>
      <c r="E1022" s="73" t="s">
        <v>12551</v>
      </c>
      <c r="F1022" s="74">
        <f ca="1">SUM(Table367[MONTO TOTAL ESTIMADO])</f>
        <v>292500</v>
      </c>
      <c r="G1022" s="45"/>
      <c r="H1022" s="45" t="str">
        <f>C1013</f>
        <v>Servicios</v>
      </c>
      <c r="I1022" s="45" t="str">
        <f>E1013</f>
        <v>Sí</v>
      </c>
      <c r="J1022" s="45" t="str">
        <f>D1013</f>
        <v>Compras Menores</v>
      </c>
    </row>
    <row r="1023" spans="1:10" ht="14.1" customHeight="1" thickBot="1" x14ac:dyDescent="0.3"/>
    <row r="1024" spans="1:10" ht="33.75" customHeight="1" thickBot="1" x14ac:dyDescent="0.25">
      <c r="A1024" s="64" t="s">
        <v>16383</v>
      </c>
      <c r="B1024" s="64" t="s">
        <v>161</v>
      </c>
      <c r="C1024" s="64" t="s">
        <v>11725</v>
      </c>
      <c r="D1024" s="64" t="s">
        <v>14378</v>
      </c>
      <c r="E1024" s="64" t="s">
        <v>10963</v>
      </c>
      <c r="F1024" s="64" t="s">
        <v>11096</v>
      </c>
      <c r="G1024" s="45"/>
      <c r="H1024" s="45"/>
      <c r="I1024" s="45"/>
      <c r="J1024" s="45"/>
    </row>
    <row r="1025" spans="1:10" ht="14.1" customHeight="1" thickBot="1" x14ac:dyDescent="0.25">
      <c r="A1025" s="66" t="s">
        <v>18915</v>
      </c>
      <c r="B1025" s="66" t="s">
        <v>18919</v>
      </c>
      <c r="C1025" s="66" t="s">
        <v>6799</v>
      </c>
      <c r="D1025" s="66" t="s">
        <v>17484</v>
      </c>
      <c r="E1025" s="66" t="s">
        <v>8856</v>
      </c>
      <c r="F1025" s="66"/>
      <c r="G1025" s="45"/>
      <c r="H1025" s="45"/>
      <c r="I1025" s="45"/>
      <c r="J1025" s="45"/>
    </row>
    <row r="1026" spans="1:10" ht="14.1" customHeight="1" thickBot="1" x14ac:dyDescent="0.25">
      <c r="A1026" s="87" t="s">
        <v>14828</v>
      </c>
      <c r="B1026" s="67" t="s">
        <v>8530</v>
      </c>
      <c r="C1026" s="76">
        <v>44852</v>
      </c>
      <c r="D1026" s="87" t="s">
        <v>9387</v>
      </c>
      <c r="E1026" s="67" t="s">
        <v>13094</v>
      </c>
      <c r="F1026" s="81" t="s">
        <v>3080</v>
      </c>
      <c r="G1026" s="45"/>
      <c r="H1026" s="45"/>
      <c r="I1026" s="45"/>
      <c r="J1026" s="45"/>
    </row>
    <row r="1027" spans="1:10" ht="14.1" customHeight="1" thickBot="1" x14ac:dyDescent="0.25">
      <c r="A1027" s="88"/>
      <c r="B1027" s="67" t="s">
        <v>1786</v>
      </c>
      <c r="C1027" s="77">
        <f>IF(C1026="","",IF(AND(MONTH(C1026)&gt;=1,MONTH(C1026)&lt;=3),1,IF(AND(MONTH(C1026)&gt;=4,MONTH(C1026)&lt;=6),2,IF(AND(MONTH(C1026)&gt;=7,MONTH(C1026)&lt;=9),3,4))))</f>
        <v>4</v>
      </c>
      <c r="D1027" s="88"/>
      <c r="E1027" s="67" t="s">
        <v>2417</v>
      </c>
      <c r="F1027" s="81" t="s">
        <v>11113</v>
      </c>
      <c r="G1027" s="45"/>
      <c r="H1027" s="45"/>
      <c r="I1027" s="45"/>
      <c r="J1027" s="45"/>
    </row>
    <row r="1028" spans="1:10" ht="14.1" customHeight="1" thickBot="1" x14ac:dyDescent="0.25">
      <c r="A1028" s="88"/>
      <c r="B1028" s="67" t="s">
        <v>12943</v>
      </c>
      <c r="C1028" s="76">
        <v>44860</v>
      </c>
      <c r="D1028" s="88"/>
      <c r="E1028" s="67" t="s">
        <v>3073</v>
      </c>
      <c r="F1028" s="81" t="s">
        <v>11113</v>
      </c>
      <c r="G1028" s="45"/>
      <c r="H1028" s="45"/>
      <c r="I1028" s="45"/>
      <c r="J1028" s="45"/>
    </row>
    <row r="1029" spans="1:10" ht="14.1" customHeight="1" thickBot="1" x14ac:dyDescent="0.25">
      <c r="A1029" s="88"/>
      <c r="B1029" s="67" t="s">
        <v>1786</v>
      </c>
      <c r="C1029" s="77">
        <f>IF(C1028="","",IF(AND(MONTH(C1028)&gt;=1,MONTH(C1028)&lt;=3),1,IF(AND(MONTH(C1028)&gt;=4,MONTH(C1028)&lt;=6),2,IF(AND(MONTH(C1028)&gt;=7,MONTH(C1028)&lt;=9),3,4))))</f>
        <v>4</v>
      </c>
      <c r="D1029" s="88"/>
      <c r="E1029" s="67" t="s">
        <v>13193</v>
      </c>
      <c r="F1029" s="66" t="s">
        <v>11113</v>
      </c>
      <c r="G1029" s="45"/>
      <c r="H1029" s="45"/>
      <c r="I1029" s="45"/>
      <c r="J1029" s="45"/>
    </row>
    <row r="1030" spans="1:10" ht="14.1" customHeight="1" thickBot="1" x14ac:dyDescent="0.25">
      <c r="A1030" s="45"/>
      <c r="B1030" s="45"/>
      <c r="C1030" s="45"/>
      <c r="D1030" s="45"/>
      <c r="E1030" s="45"/>
      <c r="F1030" s="45"/>
      <c r="G1030" s="45"/>
      <c r="H1030" s="45"/>
      <c r="I1030" s="45"/>
      <c r="J1030" s="45"/>
    </row>
    <row r="1031" spans="1:10" ht="14.1" customHeight="1" thickBot="1" x14ac:dyDescent="0.25">
      <c r="A1031" s="72" t="s">
        <v>15736</v>
      </c>
      <c r="B1031" s="72" t="s">
        <v>16147</v>
      </c>
      <c r="C1031" s="72" t="s">
        <v>15642</v>
      </c>
      <c r="D1031" s="72" t="s">
        <v>15252</v>
      </c>
      <c r="E1031" s="72" t="s">
        <v>6933</v>
      </c>
      <c r="F1031" s="72" t="s">
        <v>15281</v>
      </c>
      <c r="G1031" s="45"/>
      <c r="H1031" s="45"/>
      <c r="I1031" s="45"/>
      <c r="J1031" s="45"/>
    </row>
    <row r="1032" spans="1:10" ht="14.1" customHeight="1" x14ac:dyDescent="0.2">
      <c r="A1032" s="82">
        <v>90101802</v>
      </c>
      <c r="B1032" s="69" t="str">
        <f ca="1">IFERROR(INDEX(UNSPSCDes,MATCH(INDIRECT(ADDRESS(ROW(),COLUMN()-1,4)),UNSPSCCode,0)),"")</f>
        <v>Servicios de comidas a domicilio</v>
      </c>
      <c r="C1032" s="82" t="s">
        <v>1449</v>
      </c>
      <c r="D1032" s="82">
        <v>800</v>
      </c>
      <c r="E1032" s="71">
        <v>180</v>
      </c>
      <c r="F1032" s="70">
        <f ca="1">INDIRECT(ADDRESS(ROW(),COLUMN()-2,4))*INDIRECT(ADDRESS(ROW(),COLUMN()-1,4))</f>
        <v>144000</v>
      </c>
      <c r="G1032" s="45"/>
      <c r="H1032" s="45"/>
      <c r="I1032" s="45"/>
      <c r="J1032" s="45"/>
    </row>
    <row r="1033" spans="1:10" ht="13.5" customHeight="1" x14ac:dyDescent="0.2">
      <c r="A1033" s="82">
        <v>90101802</v>
      </c>
      <c r="B1033" s="69" t="str">
        <f ca="1">IFERROR(INDEX(UNSPSCDes,MATCH(INDIRECT(ADDRESS(ROW(),COLUMN()-1,4)),UNSPSCCode,0)),"")</f>
        <v>Servicios de comidas a domicilio</v>
      </c>
      <c r="C1033" s="82" t="s">
        <v>1449</v>
      </c>
      <c r="D1033" s="82">
        <v>450</v>
      </c>
      <c r="E1033" s="71">
        <v>330</v>
      </c>
      <c r="F1033" s="70">
        <f ca="1">INDIRECT(ADDRESS(ROW(),COLUMN()-2,4))*INDIRECT(ADDRESS(ROW(),COLUMN()-1,4))</f>
        <v>148500</v>
      </c>
      <c r="G1033" s="45"/>
      <c r="H1033" s="45"/>
      <c r="I1033" s="45"/>
      <c r="J1033" s="45"/>
    </row>
    <row r="1034" spans="1:10" ht="14.1" customHeight="1" x14ac:dyDescent="0.2">
      <c r="A1034" s="45"/>
      <c r="B1034" s="45"/>
      <c r="C1034" s="45"/>
      <c r="D1034" s="45"/>
      <c r="E1034" s="73" t="s">
        <v>12551</v>
      </c>
      <c r="F1034" s="74">
        <f ca="1">SUM(Table368[MONTO TOTAL ESTIMADO])</f>
        <v>292500</v>
      </c>
      <c r="G1034" s="45"/>
      <c r="H1034" s="45" t="str">
        <f>C1025</f>
        <v>Servicios</v>
      </c>
      <c r="I1034" s="45" t="str">
        <f>E1025</f>
        <v>Sí</v>
      </c>
      <c r="J1034" s="45" t="str">
        <f>D1025</f>
        <v>Compras Menores</v>
      </c>
    </row>
    <row r="1035" spans="1:10" ht="14.1" customHeight="1" thickBot="1" x14ac:dyDescent="0.3"/>
    <row r="1036" spans="1:10" ht="33.75" customHeight="1" thickBot="1" x14ac:dyDescent="0.25">
      <c r="A1036" s="64" t="s">
        <v>16383</v>
      </c>
      <c r="B1036" s="64" t="s">
        <v>161</v>
      </c>
      <c r="C1036" s="64" t="s">
        <v>11725</v>
      </c>
      <c r="D1036" s="64" t="s">
        <v>14378</v>
      </c>
      <c r="E1036" s="64" t="s">
        <v>10963</v>
      </c>
      <c r="F1036" s="64" t="s">
        <v>11096</v>
      </c>
      <c r="G1036" s="45"/>
      <c r="H1036" s="45"/>
      <c r="I1036" s="45"/>
      <c r="J1036" s="45"/>
    </row>
    <row r="1037" spans="1:10" ht="14.1" customHeight="1" thickBot="1" x14ac:dyDescent="0.25">
      <c r="A1037" s="66" t="s">
        <v>18920</v>
      </c>
      <c r="B1037" s="66" t="s">
        <v>18921</v>
      </c>
      <c r="C1037" s="66" t="s">
        <v>6799</v>
      </c>
      <c r="D1037" s="66" t="s">
        <v>17484</v>
      </c>
      <c r="E1037" s="66" t="s">
        <v>8856</v>
      </c>
      <c r="F1037" s="66"/>
      <c r="G1037" s="45"/>
      <c r="H1037" s="45"/>
      <c r="I1037" s="45"/>
      <c r="J1037" s="45"/>
    </row>
    <row r="1038" spans="1:10" ht="14.1" customHeight="1" thickBot="1" x14ac:dyDescent="0.25">
      <c r="A1038" s="87" t="s">
        <v>14828</v>
      </c>
      <c r="B1038" s="67" t="s">
        <v>8530</v>
      </c>
      <c r="C1038" s="76">
        <v>44625</v>
      </c>
      <c r="D1038" s="87" t="s">
        <v>9387</v>
      </c>
      <c r="E1038" s="67" t="s">
        <v>13094</v>
      </c>
      <c r="F1038" s="81" t="s">
        <v>3080</v>
      </c>
      <c r="G1038" s="45"/>
      <c r="H1038" s="45"/>
      <c r="I1038" s="45"/>
      <c r="J1038" s="45"/>
    </row>
    <row r="1039" spans="1:10" ht="14.1" customHeight="1" thickBot="1" x14ac:dyDescent="0.25">
      <c r="A1039" s="88"/>
      <c r="B1039" s="67" t="s">
        <v>1786</v>
      </c>
      <c r="C1039" s="77">
        <f>IF(C1038="","",IF(AND(MONTH(C1038)&gt;=1,MONTH(C1038)&lt;=3),1,IF(AND(MONTH(C1038)&gt;=4,MONTH(C1038)&lt;=6),2,IF(AND(MONTH(C1038)&gt;=7,MONTH(C1038)&lt;=9),3,4))))</f>
        <v>1</v>
      </c>
      <c r="D1039" s="88"/>
      <c r="E1039" s="67" t="s">
        <v>2417</v>
      </c>
      <c r="F1039" s="81" t="s">
        <v>11113</v>
      </c>
      <c r="G1039" s="45"/>
      <c r="H1039" s="45"/>
      <c r="I1039" s="45"/>
      <c r="J1039" s="45"/>
    </row>
    <row r="1040" spans="1:10" ht="14.1" customHeight="1" thickBot="1" x14ac:dyDescent="0.25">
      <c r="A1040" s="88"/>
      <c r="B1040" s="67" t="s">
        <v>12943</v>
      </c>
      <c r="C1040" s="76">
        <v>44635</v>
      </c>
      <c r="D1040" s="88"/>
      <c r="E1040" s="67" t="s">
        <v>3073</v>
      </c>
      <c r="F1040" s="81" t="s">
        <v>11113</v>
      </c>
      <c r="G1040" s="45"/>
      <c r="H1040" s="45"/>
      <c r="I1040" s="45"/>
      <c r="J1040" s="45"/>
    </row>
    <row r="1041" spans="1:10" ht="14.1" customHeight="1" thickBot="1" x14ac:dyDescent="0.25">
      <c r="A1041" s="88"/>
      <c r="B1041" s="67" t="s">
        <v>1786</v>
      </c>
      <c r="C1041" s="77">
        <f>IF(C1040="","",IF(AND(MONTH(C1040)&gt;=1,MONTH(C1040)&lt;=3),1,IF(AND(MONTH(C1040)&gt;=4,MONTH(C1040)&lt;=6),2,IF(AND(MONTH(C1040)&gt;=7,MONTH(C1040)&lt;=9),3,4))))</f>
        <v>1</v>
      </c>
      <c r="D1041" s="88"/>
      <c r="E1041" s="67" t="s">
        <v>13193</v>
      </c>
      <c r="F1041" s="66" t="s">
        <v>11113</v>
      </c>
      <c r="G1041" s="45"/>
      <c r="H1041" s="45"/>
      <c r="I1041" s="45"/>
      <c r="J1041" s="45"/>
    </row>
    <row r="1042" spans="1:10" ht="14.1" customHeight="1" thickBot="1" x14ac:dyDescent="0.25">
      <c r="A1042" s="45"/>
      <c r="B1042" s="45"/>
      <c r="C1042" s="45"/>
      <c r="D1042" s="45"/>
      <c r="E1042" s="45"/>
      <c r="F1042" s="45"/>
      <c r="G1042" s="45"/>
      <c r="H1042" s="45"/>
      <c r="I1042" s="45"/>
      <c r="J1042" s="45"/>
    </row>
    <row r="1043" spans="1:10" ht="14.1" customHeight="1" thickBot="1" x14ac:dyDescent="0.25">
      <c r="A1043" s="72" t="s">
        <v>15736</v>
      </c>
      <c r="B1043" s="72" t="s">
        <v>16147</v>
      </c>
      <c r="C1043" s="72" t="s">
        <v>15642</v>
      </c>
      <c r="D1043" s="72" t="s">
        <v>15252</v>
      </c>
      <c r="E1043" s="72" t="s">
        <v>6933</v>
      </c>
      <c r="F1043" s="72" t="s">
        <v>15281</v>
      </c>
      <c r="G1043" s="45"/>
      <c r="H1043" s="45"/>
      <c r="I1043" s="45"/>
      <c r="J1043" s="45"/>
    </row>
    <row r="1044" spans="1:10" ht="13.5" customHeight="1" x14ac:dyDescent="0.2">
      <c r="A1044" s="82">
        <v>78101601</v>
      </c>
      <c r="B1044" s="69" t="str">
        <f ca="1">IFERROR(INDEX(UNSPSCDes,MATCH(INDIRECT(ADDRESS(ROW(),COLUMN()-1,4)),UNSPSCCode,0)),"")</f>
        <v>Servicios de transporte en furgones</v>
      </c>
      <c r="C1044" s="82" t="s">
        <v>1449</v>
      </c>
      <c r="D1044" s="82">
        <v>4</v>
      </c>
      <c r="E1044" s="71">
        <v>240000</v>
      </c>
      <c r="F1044" s="70">
        <f ca="1">INDIRECT(ADDRESS(ROW(),COLUMN()-2,4))*INDIRECT(ADDRESS(ROW(),COLUMN()-1,4))</f>
        <v>960000</v>
      </c>
      <c r="G1044" s="45"/>
      <c r="H1044" s="45"/>
      <c r="I1044" s="45"/>
      <c r="J1044" s="45"/>
    </row>
    <row r="1045" spans="1:10" ht="14.1" customHeight="1" x14ac:dyDescent="0.2">
      <c r="A1045" s="45"/>
      <c r="B1045" s="45"/>
      <c r="C1045" s="45"/>
      <c r="D1045" s="45"/>
      <c r="E1045" s="73" t="s">
        <v>12551</v>
      </c>
      <c r="F1045" s="74">
        <f ca="1">SUM(Table370[MONTO TOTAL ESTIMADO])</f>
        <v>960000</v>
      </c>
      <c r="G1045" s="45"/>
      <c r="H1045" s="45" t="str">
        <f>C1037</f>
        <v>Servicios</v>
      </c>
      <c r="I1045" s="45" t="str">
        <f>E1037</f>
        <v>Sí</v>
      </c>
      <c r="J1045" s="45" t="str">
        <f>D1037</f>
        <v>Compras Menores</v>
      </c>
    </row>
    <row r="1046" spans="1:10" ht="14.1" customHeight="1" thickBot="1" x14ac:dyDescent="0.3"/>
    <row r="1047" spans="1:10" ht="33.75" customHeight="1" thickBot="1" x14ac:dyDescent="0.25">
      <c r="A1047" s="64" t="s">
        <v>16383</v>
      </c>
      <c r="B1047" s="64" t="s">
        <v>161</v>
      </c>
      <c r="C1047" s="64" t="s">
        <v>11725</v>
      </c>
      <c r="D1047" s="64" t="s">
        <v>14378</v>
      </c>
      <c r="E1047" s="64" t="s">
        <v>10963</v>
      </c>
      <c r="F1047" s="64" t="s">
        <v>11096</v>
      </c>
      <c r="G1047" s="45"/>
      <c r="H1047" s="45"/>
      <c r="I1047" s="45"/>
      <c r="J1047" s="45"/>
    </row>
    <row r="1048" spans="1:10" ht="14.1" customHeight="1" thickBot="1" x14ac:dyDescent="0.25">
      <c r="A1048" s="66" t="s">
        <v>18922</v>
      </c>
      <c r="B1048" s="66" t="s">
        <v>18923</v>
      </c>
      <c r="C1048" s="66" t="s">
        <v>6799</v>
      </c>
      <c r="D1048" s="66" t="s">
        <v>17484</v>
      </c>
      <c r="E1048" s="66" t="s">
        <v>8856</v>
      </c>
      <c r="F1048" s="66"/>
      <c r="G1048" s="45"/>
      <c r="H1048" s="45"/>
      <c r="I1048" s="45"/>
      <c r="J1048" s="45"/>
    </row>
    <row r="1049" spans="1:10" ht="14.1" customHeight="1" thickBot="1" x14ac:dyDescent="0.25">
      <c r="A1049" s="87" t="s">
        <v>14828</v>
      </c>
      <c r="B1049" s="67" t="s">
        <v>8530</v>
      </c>
      <c r="C1049" s="76">
        <v>44652</v>
      </c>
      <c r="D1049" s="87" t="s">
        <v>9387</v>
      </c>
      <c r="E1049" s="67" t="s">
        <v>13094</v>
      </c>
      <c r="F1049" s="81" t="s">
        <v>3080</v>
      </c>
      <c r="G1049" s="45"/>
      <c r="H1049" s="45"/>
      <c r="I1049" s="45"/>
      <c r="J1049" s="45"/>
    </row>
    <row r="1050" spans="1:10" ht="14.1" customHeight="1" thickBot="1" x14ac:dyDescent="0.25">
      <c r="A1050" s="88"/>
      <c r="B1050" s="67" t="s">
        <v>1786</v>
      </c>
      <c r="C1050" s="77">
        <f>IF(C1049="","",IF(AND(MONTH(C1049)&gt;=1,MONTH(C1049)&lt;=3),1,IF(AND(MONTH(C1049)&gt;=4,MONTH(C1049)&lt;=6),2,IF(AND(MONTH(C1049)&gt;=7,MONTH(C1049)&lt;=9),3,4))))</f>
        <v>2</v>
      </c>
      <c r="D1050" s="88"/>
      <c r="E1050" s="67" t="s">
        <v>2417</v>
      </c>
      <c r="F1050" s="81" t="s">
        <v>11113</v>
      </c>
      <c r="G1050" s="45"/>
      <c r="H1050" s="45"/>
      <c r="I1050" s="45"/>
      <c r="J1050" s="45"/>
    </row>
    <row r="1051" spans="1:10" ht="14.1" customHeight="1" thickBot="1" x14ac:dyDescent="0.25">
      <c r="A1051" s="88"/>
      <c r="B1051" s="67" t="s">
        <v>12943</v>
      </c>
      <c r="C1051" s="76">
        <v>44663</v>
      </c>
      <c r="D1051" s="88"/>
      <c r="E1051" s="67" t="s">
        <v>3073</v>
      </c>
      <c r="F1051" s="81" t="s">
        <v>11113</v>
      </c>
      <c r="G1051" s="45"/>
      <c r="H1051" s="45"/>
      <c r="I1051" s="45"/>
      <c r="J1051" s="45"/>
    </row>
    <row r="1052" spans="1:10" ht="14.1" customHeight="1" thickBot="1" x14ac:dyDescent="0.25">
      <c r="A1052" s="88"/>
      <c r="B1052" s="67" t="s">
        <v>1786</v>
      </c>
      <c r="C1052" s="77">
        <f>IF(C1051="","",IF(AND(MONTH(C1051)&gt;=1,MONTH(C1051)&lt;=3),1,IF(AND(MONTH(C1051)&gt;=4,MONTH(C1051)&lt;=6),2,IF(AND(MONTH(C1051)&gt;=7,MONTH(C1051)&lt;=9),3,4))))</f>
        <v>2</v>
      </c>
      <c r="D1052" s="88"/>
      <c r="E1052" s="67" t="s">
        <v>13193</v>
      </c>
      <c r="F1052" s="66" t="s">
        <v>11113</v>
      </c>
      <c r="G1052" s="45"/>
      <c r="H1052" s="45"/>
      <c r="I1052" s="45"/>
      <c r="J1052" s="45"/>
    </row>
    <row r="1053" spans="1:10" ht="14.1" customHeight="1" thickBot="1" x14ac:dyDescent="0.25">
      <c r="A1053" s="45"/>
      <c r="B1053" s="45"/>
      <c r="C1053" s="45"/>
      <c r="D1053" s="45"/>
      <c r="E1053" s="45"/>
      <c r="F1053" s="45"/>
      <c r="G1053" s="45"/>
      <c r="H1053" s="45"/>
      <c r="I1053" s="45"/>
      <c r="J1053" s="45"/>
    </row>
    <row r="1054" spans="1:10" ht="14.1" customHeight="1" thickBot="1" x14ac:dyDescent="0.25">
      <c r="A1054" s="72" t="s">
        <v>15736</v>
      </c>
      <c r="B1054" s="72" t="s">
        <v>16147</v>
      </c>
      <c r="C1054" s="72" t="s">
        <v>15642</v>
      </c>
      <c r="D1054" s="72" t="s">
        <v>15252</v>
      </c>
      <c r="E1054" s="72" t="s">
        <v>6933</v>
      </c>
      <c r="F1054" s="72" t="s">
        <v>15281</v>
      </c>
      <c r="G1054" s="45"/>
      <c r="H1054" s="45"/>
      <c r="I1054" s="45"/>
      <c r="J1054" s="45"/>
    </row>
    <row r="1055" spans="1:10" ht="13.5" customHeight="1" x14ac:dyDescent="0.2">
      <c r="A1055" s="82">
        <v>44101501</v>
      </c>
      <c r="B1055" s="69" t="str">
        <f ca="1">IFERROR(INDEX(UNSPSCDes,MATCH(INDIRECT(ADDRESS(ROW(),COLUMN()-1,4)),UNSPSCCode,0)),"")</f>
        <v>Fotocopiadoras</v>
      </c>
      <c r="C1055" s="82" t="s">
        <v>1449</v>
      </c>
      <c r="D1055" s="82">
        <v>1</v>
      </c>
      <c r="E1055" s="71">
        <v>985000</v>
      </c>
      <c r="F1055" s="70">
        <f ca="1">INDIRECT(ADDRESS(ROW(),COLUMN()-2,4))*INDIRECT(ADDRESS(ROW(),COLUMN()-1,4))</f>
        <v>985000</v>
      </c>
      <c r="G1055" s="45"/>
      <c r="H1055" s="45"/>
      <c r="I1055" s="45"/>
      <c r="J1055" s="45"/>
    </row>
    <row r="1056" spans="1:10" ht="14.1" customHeight="1" x14ac:dyDescent="0.2">
      <c r="A1056" s="45"/>
      <c r="B1056" s="45"/>
      <c r="C1056" s="45"/>
      <c r="D1056" s="45"/>
      <c r="E1056" s="73" t="s">
        <v>12551</v>
      </c>
      <c r="F1056" s="74">
        <f ca="1">SUM(Table371[MONTO TOTAL ESTIMADO])</f>
        <v>985000</v>
      </c>
      <c r="G1056" s="45"/>
      <c r="H1056" s="45" t="str">
        <f>C1048</f>
        <v>Servicios</v>
      </c>
      <c r="I1056" s="45" t="str">
        <f>E1048</f>
        <v>Sí</v>
      </c>
      <c r="J1056" s="45" t="str">
        <f>D1048</f>
        <v>Compras Menores</v>
      </c>
    </row>
    <row r="1057" spans="1:10" ht="14.1" customHeight="1" thickBot="1" x14ac:dyDescent="0.3"/>
    <row r="1058" spans="1:10" ht="33.75" customHeight="1" thickBot="1" x14ac:dyDescent="0.25">
      <c r="A1058" s="64" t="s">
        <v>16383</v>
      </c>
      <c r="B1058" s="64" t="s">
        <v>161</v>
      </c>
      <c r="C1058" s="64" t="s">
        <v>11725</v>
      </c>
      <c r="D1058" s="64" t="s">
        <v>14378</v>
      </c>
      <c r="E1058" s="64" t="s">
        <v>10963</v>
      </c>
      <c r="F1058" s="64" t="s">
        <v>11096</v>
      </c>
      <c r="G1058" s="45"/>
      <c r="H1058" s="45"/>
      <c r="I1058" s="45"/>
      <c r="J1058" s="45"/>
    </row>
    <row r="1059" spans="1:10" ht="14.1" customHeight="1" thickBot="1" x14ac:dyDescent="0.25">
      <c r="A1059" s="66" t="s">
        <v>18924</v>
      </c>
      <c r="B1059" s="66" t="s">
        <v>18925</v>
      </c>
      <c r="C1059" s="66" t="s">
        <v>17799</v>
      </c>
      <c r="D1059" s="66" t="s">
        <v>17484</v>
      </c>
      <c r="E1059" s="66" t="s">
        <v>8856</v>
      </c>
      <c r="F1059" s="66"/>
      <c r="G1059" s="45"/>
      <c r="H1059" s="45"/>
      <c r="I1059" s="45"/>
      <c r="J1059" s="45"/>
    </row>
    <row r="1060" spans="1:10" ht="14.1" customHeight="1" thickBot="1" x14ac:dyDescent="0.25">
      <c r="A1060" s="87" t="s">
        <v>14828</v>
      </c>
      <c r="B1060" s="67" t="s">
        <v>8530</v>
      </c>
      <c r="C1060" s="76">
        <v>44621</v>
      </c>
      <c r="D1060" s="87" t="s">
        <v>9387</v>
      </c>
      <c r="E1060" s="67" t="s">
        <v>13094</v>
      </c>
      <c r="F1060" s="81" t="s">
        <v>3080</v>
      </c>
      <c r="G1060" s="45"/>
      <c r="H1060" s="45"/>
      <c r="I1060" s="45"/>
      <c r="J1060" s="45"/>
    </row>
    <row r="1061" spans="1:10" ht="14.1" customHeight="1" thickBot="1" x14ac:dyDescent="0.25">
      <c r="A1061" s="88"/>
      <c r="B1061" s="67" t="s">
        <v>1786</v>
      </c>
      <c r="C1061" s="77">
        <f>IF(C1060="","",IF(AND(MONTH(C1060)&gt;=1,MONTH(C1060)&lt;=3),1,IF(AND(MONTH(C1060)&gt;=4,MONTH(C1060)&lt;=6),2,IF(AND(MONTH(C1060)&gt;=7,MONTH(C1060)&lt;=9),3,4))))</f>
        <v>1</v>
      </c>
      <c r="D1061" s="88"/>
      <c r="E1061" s="67" t="s">
        <v>2417</v>
      </c>
      <c r="F1061" s="81" t="s">
        <v>11113</v>
      </c>
      <c r="G1061" s="45"/>
      <c r="H1061" s="45"/>
      <c r="I1061" s="45"/>
      <c r="J1061" s="45"/>
    </row>
    <row r="1062" spans="1:10" ht="14.1" customHeight="1" thickBot="1" x14ac:dyDescent="0.25">
      <c r="A1062" s="88"/>
      <c r="B1062" s="67" t="s">
        <v>12943</v>
      </c>
      <c r="C1062" s="76">
        <v>44630</v>
      </c>
      <c r="D1062" s="88"/>
      <c r="E1062" s="67" t="s">
        <v>3073</v>
      </c>
      <c r="F1062" s="81" t="s">
        <v>11113</v>
      </c>
      <c r="G1062" s="45"/>
      <c r="H1062" s="45"/>
      <c r="I1062" s="45"/>
      <c r="J1062" s="45"/>
    </row>
    <row r="1063" spans="1:10" ht="14.1" customHeight="1" thickBot="1" x14ac:dyDescent="0.25">
      <c r="A1063" s="88"/>
      <c r="B1063" s="67" t="s">
        <v>1786</v>
      </c>
      <c r="C1063" s="77">
        <f>IF(C1062="","",IF(AND(MONTH(C1062)&gt;=1,MONTH(C1062)&lt;=3),1,IF(AND(MONTH(C1062)&gt;=4,MONTH(C1062)&lt;=6),2,IF(AND(MONTH(C1062)&gt;=7,MONTH(C1062)&lt;=9),3,4))))</f>
        <v>1</v>
      </c>
      <c r="D1063" s="88"/>
      <c r="E1063" s="67" t="s">
        <v>13193</v>
      </c>
      <c r="F1063" s="66" t="s">
        <v>11113</v>
      </c>
      <c r="G1063" s="45"/>
      <c r="H1063" s="45"/>
      <c r="I1063" s="45"/>
      <c r="J1063" s="45"/>
    </row>
    <row r="1064" spans="1:10" ht="14.1" customHeight="1" thickBot="1" x14ac:dyDescent="0.25">
      <c r="A1064" s="45"/>
      <c r="B1064" s="45"/>
      <c r="C1064" s="45"/>
      <c r="D1064" s="45"/>
      <c r="E1064" s="45"/>
      <c r="F1064" s="45"/>
      <c r="G1064" s="45"/>
      <c r="H1064" s="45"/>
      <c r="I1064" s="45"/>
      <c r="J1064" s="45"/>
    </row>
    <row r="1065" spans="1:10" ht="14.1" customHeight="1" thickBot="1" x14ac:dyDescent="0.25">
      <c r="A1065" s="72" t="s">
        <v>15736</v>
      </c>
      <c r="B1065" s="72" t="s">
        <v>16147</v>
      </c>
      <c r="C1065" s="72" t="s">
        <v>15642</v>
      </c>
      <c r="D1065" s="72" t="s">
        <v>15252</v>
      </c>
      <c r="E1065" s="72" t="s">
        <v>6933</v>
      </c>
      <c r="F1065" s="72" t="s">
        <v>15281</v>
      </c>
      <c r="G1065" s="45"/>
      <c r="H1065" s="45"/>
      <c r="I1065" s="45"/>
      <c r="J1065" s="45"/>
    </row>
    <row r="1066" spans="1:10" ht="14.1" customHeight="1" x14ac:dyDescent="0.2">
      <c r="A1066" s="82">
        <v>46181604</v>
      </c>
      <c r="B1066" s="69" t="str">
        <f t="shared" ref="B1066:B1072" ca="1" si="30">IFERROR(INDEX(UNSPSCDes,MATCH(INDIRECT(ADDRESS(ROW(),COLUMN()-1,4)),UNSPSCCode,0)),"")</f>
        <v>Botas de seguridad</v>
      </c>
      <c r="C1066" s="82" t="s">
        <v>1449</v>
      </c>
      <c r="D1066" s="82">
        <v>40</v>
      </c>
      <c r="E1066" s="71">
        <v>1300</v>
      </c>
      <c r="F1066" s="70">
        <f t="shared" ref="F1066:F1072" ca="1" si="31">INDIRECT(ADDRESS(ROW(),COLUMN()-2,4))*INDIRECT(ADDRESS(ROW(),COLUMN()-1,4))</f>
        <v>52000</v>
      </c>
      <c r="G1066" s="45"/>
      <c r="H1066" s="45"/>
      <c r="I1066" s="45"/>
      <c r="J1066" s="45"/>
    </row>
    <row r="1067" spans="1:10" ht="13.5" customHeight="1" x14ac:dyDescent="0.2">
      <c r="A1067" s="82">
        <v>46181811</v>
      </c>
      <c r="B1067" s="69" t="str">
        <f t="shared" ca="1" si="30"/>
        <v>Lentes protectores</v>
      </c>
      <c r="C1067" s="82" t="s">
        <v>1449</v>
      </c>
      <c r="D1067" s="82">
        <v>11</v>
      </c>
      <c r="E1067" s="71">
        <v>350</v>
      </c>
      <c r="F1067" s="70">
        <f t="shared" ca="1" si="31"/>
        <v>3850</v>
      </c>
      <c r="G1067" s="45"/>
      <c r="H1067" s="45"/>
      <c r="I1067" s="45"/>
      <c r="J1067" s="45"/>
    </row>
    <row r="1068" spans="1:10" ht="13.5" customHeight="1" x14ac:dyDescent="0.2">
      <c r="A1068" s="82">
        <v>46182201</v>
      </c>
      <c r="B1068" s="69" t="str">
        <f t="shared" ca="1" si="30"/>
        <v>Cinturones de soporte de la espalda</v>
      </c>
      <c r="C1068" s="82" t="s">
        <v>1449</v>
      </c>
      <c r="D1068" s="82">
        <v>10</v>
      </c>
      <c r="E1068" s="71">
        <v>850</v>
      </c>
      <c r="F1068" s="70">
        <f t="shared" ca="1" si="31"/>
        <v>8500</v>
      </c>
      <c r="G1068" s="45"/>
      <c r="H1068" s="45"/>
      <c r="I1068" s="45"/>
      <c r="J1068" s="45"/>
    </row>
    <row r="1069" spans="1:10" ht="13.5" customHeight="1" x14ac:dyDescent="0.2">
      <c r="A1069" s="82">
        <v>46181504</v>
      </c>
      <c r="B1069" s="69" t="str">
        <f t="shared" ca="1" si="30"/>
        <v>Guantes de protección</v>
      </c>
      <c r="C1069" s="82" t="s">
        <v>1449</v>
      </c>
      <c r="D1069" s="82">
        <v>225</v>
      </c>
      <c r="E1069" s="71">
        <v>200</v>
      </c>
      <c r="F1069" s="70">
        <f t="shared" ca="1" si="31"/>
        <v>45000</v>
      </c>
      <c r="G1069" s="45"/>
      <c r="H1069" s="45"/>
      <c r="I1069" s="45"/>
      <c r="J1069" s="45"/>
    </row>
    <row r="1070" spans="1:10" ht="13.5" customHeight="1" x14ac:dyDescent="0.2">
      <c r="A1070" s="82">
        <v>46181811</v>
      </c>
      <c r="B1070" s="69" t="str">
        <f t="shared" ca="1" si="30"/>
        <v>Lentes protectores</v>
      </c>
      <c r="C1070" s="82" t="s">
        <v>1449</v>
      </c>
      <c r="D1070" s="82">
        <v>30</v>
      </c>
      <c r="E1070" s="71">
        <v>350</v>
      </c>
      <c r="F1070" s="70">
        <f t="shared" ca="1" si="31"/>
        <v>10500</v>
      </c>
      <c r="G1070" s="45"/>
      <c r="H1070" s="45"/>
      <c r="I1070" s="45"/>
      <c r="J1070" s="45"/>
    </row>
    <row r="1071" spans="1:10" ht="13.5" customHeight="1" x14ac:dyDescent="0.2">
      <c r="A1071" s="82">
        <v>46182001</v>
      </c>
      <c r="B1071" s="69" t="str">
        <f t="shared" ca="1" si="30"/>
        <v>Máscaras o accesorios</v>
      </c>
      <c r="C1071" s="82" t="s">
        <v>1449</v>
      </c>
      <c r="D1071" s="82">
        <v>19</v>
      </c>
      <c r="E1071" s="71">
        <v>450</v>
      </c>
      <c r="F1071" s="70">
        <f t="shared" ca="1" si="31"/>
        <v>8550</v>
      </c>
      <c r="G1071" s="45"/>
      <c r="H1071" s="45"/>
      <c r="I1071" s="45"/>
      <c r="J1071" s="45"/>
    </row>
    <row r="1072" spans="1:10" ht="13.5" customHeight="1" x14ac:dyDescent="0.2">
      <c r="A1072" s="82">
        <v>46181503</v>
      </c>
      <c r="B1072" s="69" t="str">
        <f t="shared" ca="1" si="30"/>
        <v>Overoles de protección</v>
      </c>
      <c r="C1072" s="82" t="s">
        <v>1449</v>
      </c>
      <c r="D1072" s="82">
        <v>18</v>
      </c>
      <c r="E1072" s="71">
        <v>2000</v>
      </c>
      <c r="F1072" s="70">
        <f t="shared" ca="1" si="31"/>
        <v>36000</v>
      </c>
      <c r="G1072" s="45"/>
      <c r="H1072" s="45"/>
      <c r="I1072" s="45"/>
      <c r="J1072" s="45"/>
    </row>
    <row r="1073" spans="1:10" ht="14.1" customHeight="1" x14ac:dyDescent="0.2">
      <c r="A1073" s="45"/>
      <c r="B1073" s="45"/>
      <c r="C1073" s="45"/>
      <c r="D1073" s="45"/>
      <c r="E1073" s="73" t="s">
        <v>12551</v>
      </c>
      <c r="F1073" s="74">
        <f ca="1">SUM(Table372[MONTO TOTAL ESTIMADO])</f>
        <v>164400</v>
      </c>
      <c r="G1073" s="45"/>
      <c r="H1073" s="45" t="str">
        <f>C1059</f>
        <v>Bienes</v>
      </c>
      <c r="I1073" s="45" t="str">
        <f>E1059</f>
        <v>Sí</v>
      </c>
      <c r="J1073" s="45" t="str">
        <f>D1059</f>
        <v>Compras Menores</v>
      </c>
    </row>
    <row r="1074" spans="1:10" ht="14.1" customHeight="1" thickBot="1" x14ac:dyDescent="0.3"/>
    <row r="1075" spans="1:10" ht="33.75" customHeight="1" thickBot="1" x14ac:dyDescent="0.25">
      <c r="A1075" s="64" t="s">
        <v>16383</v>
      </c>
      <c r="B1075" s="64" t="s">
        <v>161</v>
      </c>
      <c r="C1075" s="64" t="s">
        <v>11725</v>
      </c>
      <c r="D1075" s="64" t="s">
        <v>14378</v>
      </c>
      <c r="E1075" s="64" t="s">
        <v>10963</v>
      </c>
      <c r="F1075" s="64" t="s">
        <v>11096</v>
      </c>
      <c r="G1075" s="45"/>
      <c r="H1075" s="45"/>
      <c r="I1075" s="45"/>
      <c r="J1075" s="45"/>
    </row>
    <row r="1076" spans="1:10" ht="14.1" customHeight="1" thickBot="1" x14ac:dyDescent="0.25">
      <c r="A1076" s="66" t="s">
        <v>18926</v>
      </c>
      <c r="B1076" s="66" t="s">
        <v>18927</v>
      </c>
      <c r="C1076" s="66" t="s">
        <v>17799</v>
      </c>
      <c r="D1076" s="66" t="s">
        <v>2518</v>
      </c>
      <c r="E1076" s="66" t="s">
        <v>17855</v>
      </c>
      <c r="F1076" s="66"/>
      <c r="G1076" s="45"/>
      <c r="H1076" s="45"/>
      <c r="I1076" s="45"/>
      <c r="J1076" s="45"/>
    </row>
    <row r="1077" spans="1:10" ht="14.1" customHeight="1" thickBot="1" x14ac:dyDescent="0.25">
      <c r="A1077" s="87" t="s">
        <v>14828</v>
      </c>
      <c r="B1077" s="67" t="s">
        <v>8530</v>
      </c>
      <c r="C1077" s="76">
        <v>44621</v>
      </c>
      <c r="D1077" s="87" t="s">
        <v>9387</v>
      </c>
      <c r="E1077" s="67" t="s">
        <v>13094</v>
      </c>
      <c r="F1077" s="81" t="s">
        <v>3080</v>
      </c>
      <c r="G1077" s="45"/>
      <c r="H1077" s="45"/>
      <c r="I1077" s="45"/>
      <c r="J1077" s="45"/>
    </row>
    <row r="1078" spans="1:10" ht="14.1" customHeight="1" thickBot="1" x14ac:dyDescent="0.25">
      <c r="A1078" s="88"/>
      <c r="B1078" s="67" t="s">
        <v>1786</v>
      </c>
      <c r="C1078" s="77">
        <f>IF(C1077="","",IF(AND(MONTH(C1077)&gt;=1,MONTH(C1077)&lt;=3),1,IF(AND(MONTH(C1077)&gt;=4,MONTH(C1077)&lt;=6),2,IF(AND(MONTH(C1077)&gt;=7,MONTH(C1077)&lt;=9),3,4))))</f>
        <v>1</v>
      </c>
      <c r="D1078" s="88"/>
      <c r="E1078" s="67" t="s">
        <v>2417</v>
      </c>
      <c r="F1078" s="81" t="s">
        <v>11113</v>
      </c>
      <c r="G1078" s="45"/>
      <c r="H1078" s="45"/>
      <c r="I1078" s="45"/>
      <c r="J1078" s="45"/>
    </row>
    <row r="1079" spans="1:10" ht="14.1" customHeight="1" thickBot="1" x14ac:dyDescent="0.25">
      <c r="A1079" s="88"/>
      <c r="B1079" s="67" t="s">
        <v>12943</v>
      </c>
      <c r="C1079" s="76">
        <v>44713</v>
      </c>
      <c r="D1079" s="88"/>
      <c r="E1079" s="67" t="s">
        <v>3073</v>
      </c>
      <c r="F1079" s="81" t="s">
        <v>11113</v>
      </c>
      <c r="G1079" s="45"/>
      <c r="H1079" s="45"/>
      <c r="I1079" s="45"/>
      <c r="J1079" s="45"/>
    </row>
    <row r="1080" spans="1:10" ht="14.1" customHeight="1" thickBot="1" x14ac:dyDescent="0.25">
      <c r="A1080" s="88"/>
      <c r="B1080" s="67" t="s">
        <v>1786</v>
      </c>
      <c r="C1080" s="77">
        <f>IF(C1079="","",IF(AND(MONTH(C1079)&gt;=1,MONTH(C1079)&lt;=3),1,IF(AND(MONTH(C1079)&gt;=4,MONTH(C1079)&lt;=6),2,IF(AND(MONTH(C1079)&gt;=7,MONTH(C1079)&lt;=9),3,4))))</f>
        <v>2</v>
      </c>
      <c r="D1080" s="88"/>
      <c r="E1080" s="67" t="s">
        <v>13193</v>
      </c>
      <c r="F1080" s="66" t="s">
        <v>11113</v>
      </c>
      <c r="G1080" s="45"/>
      <c r="H1080" s="45"/>
      <c r="I1080" s="45"/>
      <c r="J1080" s="45"/>
    </row>
    <row r="1081" spans="1:10" ht="14.1" customHeight="1" thickBot="1" x14ac:dyDescent="0.25">
      <c r="A1081" s="45"/>
      <c r="B1081" s="45"/>
      <c r="C1081" s="45"/>
      <c r="D1081" s="45"/>
      <c r="E1081" s="45"/>
      <c r="F1081" s="45"/>
      <c r="G1081" s="45"/>
      <c r="H1081" s="45"/>
      <c r="I1081" s="45"/>
      <c r="J1081" s="45"/>
    </row>
    <row r="1082" spans="1:10" ht="14.1" customHeight="1" thickBot="1" x14ac:dyDescent="0.25">
      <c r="A1082" s="72" t="s">
        <v>15736</v>
      </c>
      <c r="B1082" s="72" t="s">
        <v>16147</v>
      </c>
      <c r="C1082" s="72" t="s">
        <v>15642</v>
      </c>
      <c r="D1082" s="72" t="s">
        <v>15252</v>
      </c>
      <c r="E1082" s="72" t="s">
        <v>6933</v>
      </c>
      <c r="F1082" s="72" t="s">
        <v>15281</v>
      </c>
      <c r="G1082" s="45"/>
      <c r="H1082" s="45"/>
      <c r="I1082" s="45"/>
      <c r="J1082" s="45"/>
    </row>
    <row r="1083" spans="1:10" ht="14.1" customHeight="1" x14ac:dyDescent="0.2">
      <c r="A1083" s="82">
        <v>15101506</v>
      </c>
      <c r="B1083" s="69" t="str">
        <f ca="1">IFERROR(INDEX(UNSPSCDes,MATCH(INDIRECT(ADDRESS(ROW(),COLUMN()-1,4)),UNSPSCCode,0)),"")</f>
        <v>Gasolina</v>
      </c>
      <c r="C1083" s="82" t="s">
        <v>9561</v>
      </c>
      <c r="D1083" s="82">
        <v>8000</v>
      </c>
      <c r="E1083" s="71">
        <v>250</v>
      </c>
      <c r="F1083" s="70">
        <f ca="1">INDIRECT(ADDRESS(ROW(),COLUMN()-2,4))*INDIRECT(ADDRESS(ROW(),COLUMN()-1,4))</f>
        <v>2000000</v>
      </c>
      <c r="G1083" s="45"/>
      <c r="H1083" s="45"/>
      <c r="I1083" s="45"/>
      <c r="J1083" s="45"/>
    </row>
    <row r="1084" spans="1:10" ht="13.5" customHeight="1" x14ac:dyDescent="0.2">
      <c r="A1084" s="82">
        <v>15101505</v>
      </c>
      <c r="B1084" s="69" t="str">
        <f ca="1">IFERROR(INDEX(UNSPSCDes,MATCH(INDIRECT(ADDRESS(ROW(),COLUMN()-1,4)),UNSPSCCode,0)),"")</f>
        <v>Combustible diesel</v>
      </c>
      <c r="C1084" s="82" t="s">
        <v>9561</v>
      </c>
      <c r="D1084" s="82">
        <v>90000</v>
      </c>
      <c r="E1084" s="71">
        <v>166.67</v>
      </c>
      <c r="F1084" s="70">
        <f ca="1">INDIRECT(ADDRESS(ROW(),COLUMN()-2,4))*INDIRECT(ADDRESS(ROW(),COLUMN()-1,4))</f>
        <v>15000299.999999998</v>
      </c>
      <c r="G1084" s="45"/>
      <c r="H1084" s="45"/>
      <c r="I1084" s="45"/>
      <c r="J1084" s="45"/>
    </row>
    <row r="1085" spans="1:10" ht="14.1" customHeight="1" x14ac:dyDescent="0.2">
      <c r="A1085" s="45"/>
      <c r="B1085" s="45"/>
      <c r="C1085" s="45"/>
      <c r="D1085" s="45"/>
      <c r="E1085" s="73" t="s">
        <v>12551</v>
      </c>
      <c r="F1085" s="74">
        <f ca="1">SUM(Table373[MONTO TOTAL ESTIMADO])</f>
        <v>17000300</v>
      </c>
      <c r="G1085" s="45"/>
      <c r="H1085" s="45" t="str">
        <f>C1076</f>
        <v>Bienes</v>
      </c>
      <c r="I1085" s="45" t="str">
        <f>E1076</f>
        <v>No</v>
      </c>
      <c r="J1085" s="45" t="str">
        <f>D1076</f>
        <v>Licitacion Publica</v>
      </c>
    </row>
    <row r="1086" spans="1:10" ht="14.1" customHeight="1" thickBot="1" x14ac:dyDescent="0.3"/>
    <row r="1087" spans="1:10" ht="33.75" customHeight="1" thickBot="1" x14ac:dyDescent="0.25">
      <c r="A1087" s="64" t="s">
        <v>16383</v>
      </c>
      <c r="B1087" s="64" t="s">
        <v>161</v>
      </c>
      <c r="C1087" s="64" t="s">
        <v>11725</v>
      </c>
      <c r="D1087" s="64" t="s">
        <v>14378</v>
      </c>
      <c r="E1087" s="64" t="s">
        <v>10963</v>
      </c>
      <c r="F1087" s="64" t="s">
        <v>11096</v>
      </c>
      <c r="G1087" s="45"/>
      <c r="H1087" s="45"/>
      <c r="I1087" s="45"/>
      <c r="J1087" s="45"/>
    </row>
    <row r="1088" spans="1:10" ht="14.1" customHeight="1" thickBot="1" x14ac:dyDescent="0.25">
      <c r="A1088" s="66" t="s">
        <v>18928</v>
      </c>
      <c r="B1088" s="66" t="s">
        <v>18929</v>
      </c>
      <c r="C1088" s="66" t="s">
        <v>17799</v>
      </c>
      <c r="D1088" s="66" t="s">
        <v>1875</v>
      </c>
      <c r="E1088" s="66" t="s">
        <v>8856</v>
      </c>
      <c r="F1088" s="66"/>
      <c r="G1088" s="45"/>
      <c r="H1088" s="45"/>
      <c r="I1088" s="45"/>
      <c r="J1088" s="45"/>
    </row>
    <row r="1089" spans="1:10" ht="14.1" customHeight="1" thickBot="1" x14ac:dyDescent="0.25">
      <c r="A1089" s="87" t="s">
        <v>14828</v>
      </c>
      <c r="B1089" s="67" t="s">
        <v>8530</v>
      </c>
      <c r="C1089" s="76">
        <v>44593</v>
      </c>
      <c r="D1089" s="87" t="s">
        <v>9387</v>
      </c>
      <c r="E1089" s="67" t="s">
        <v>13094</v>
      </c>
      <c r="F1089" s="81" t="s">
        <v>3080</v>
      </c>
      <c r="G1089" s="45"/>
      <c r="H1089" s="45"/>
      <c r="I1089" s="45"/>
      <c r="J1089" s="45"/>
    </row>
    <row r="1090" spans="1:10" ht="14.1" customHeight="1" thickBot="1" x14ac:dyDescent="0.25">
      <c r="A1090" s="88"/>
      <c r="B1090" s="67" t="s">
        <v>1786</v>
      </c>
      <c r="C1090" s="77">
        <f>IF(C1089="","",IF(AND(MONTH(C1089)&gt;=1,MONTH(C1089)&lt;=3),1,IF(AND(MONTH(C1089)&gt;=4,MONTH(C1089)&lt;=6),2,IF(AND(MONTH(C1089)&gt;=7,MONTH(C1089)&lt;=9),3,4))))</f>
        <v>1</v>
      </c>
      <c r="D1090" s="88"/>
      <c r="E1090" s="67" t="s">
        <v>2417</v>
      </c>
      <c r="F1090" s="81" t="s">
        <v>11113</v>
      </c>
      <c r="G1090" s="45"/>
      <c r="H1090" s="45"/>
      <c r="I1090" s="45"/>
      <c r="J1090" s="45"/>
    </row>
    <row r="1091" spans="1:10" ht="14.1" customHeight="1" thickBot="1" x14ac:dyDescent="0.25">
      <c r="A1091" s="88"/>
      <c r="B1091" s="67" t="s">
        <v>12943</v>
      </c>
      <c r="C1091" s="76">
        <v>44634</v>
      </c>
      <c r="D1091" s="88"/>
      <c r="E1091" s="67" t="s">
        <v>3073</v>
      </c>
      <c r="F1091" s="81" t="s">
        <v>11113</v>
      </c>
      <c r="G1091" s="45"/>
      <c r="H1091" s="45"/>
      <c r="I1091" s="45"/>
      <c r="J1091" s="45"/>
    </row>
    <row r="1092" spans="1:10" ht="14.1" customHeight="1" thickBot="1" x14ac:dyDescent="0.25">
      <c r="A1092" s="88"/>
      <c r="B1092" s="67" t="s">
        <v>1786</v>
      </c>
      <c r="C1092" s="77">
        <f>IF(C1091="","",IF(AND(MONTH(C1091)&gt;=1,MONTH(C1091)&lt;=3),1,IF(AND(MONTH(C1091)&gt;=4,MONTH(C1091)&lt;=6),2,IF(AND(MONTH(C1091)&gt;=7,MONTH(C1091)&lt;=9),3,4))))</f>
        <v>1</v>
      </c>
      <c r="D1092" s="88"/>
      <c r="E1092" s="67" t="s">
        <v>13193</v>
      </c>
      <c r="F1092" s="66" t="s">
        <v>11113</v>
      </c>
      <c r="G1092" s="45"/>
      <c r="H1092" s="45"/>
      <c r="I1092" s="45"/>
      <c r="J1092" s="45"/>
    </row>
    <row r="1093" spans="1:10" ht="14.1" customHeight="1" thickBot="1" x14ac:dyDescent="0.25">
      <c r="A1093" s="45"/>
      <c r="B1093" s="45"/>
      <c r="C1093" s="45"/>
      <c r="D1093" s="45"/>
      <c r="E1093" s="45"/>
      <c r="F1093" s="45"/>
      <c r="G1093" s="45"/>
      <c r="H1093" s="45"/>
      <c r="I1093" s="45"/>
      <c r="J1093" s="45"/>
    </row>
    <row r="1094" spans="1:10" ht="14.1" customHeight="1" thickBot="1" x14ac:dyDescent="0.25">
      <c r="A1094" s="72" t="s">
        <v>15736</v>
      </c>
      <c r="B1094" s="72" t="s">
        <v>16147</v>
      </c>
      <c r="C1094" s="72" t="s">
        <v>15642</v>
      </c>
      <c r="D1094" s="72" t="s">
        <v>15252</v>
      </c>
      <c r="E1094" s="72" t="s">
        <v>6933</v>
      </c>
      <c r="F1094" s="72" t="s">
        <v>15281</v>
      </c>
      <c r="G1094" s="45"/>
      <c r="H1094" s="45"/>
      <c r="I1094" s="45"/>
      <c r="J1094" s="45"/>
    </row>
    <row r="1095" spans="1:10" ht="13.5" customHeight="1" x14ac:dyDescent="0.2">
      <c r="A1095" s="82">
        <v>11162111</v>
      </c>
      <c r="B1095" s="69" t="str">
        <f ca="1">IFERROR(INDEX(UNSPSCDes,MATCH(INDIRECT(ADDRESS(ROW(),COLUMN()-1,4)),UNSPSCCode,0)),"")</f>
        <v>Malla</v>
      </c>
      <c r="C1095" s="82" t="s">
        <v>4736</v>
      </c>
      <c r="D1095" s="82">
        <v>245</v>
      </c>
      <c r="E1095" s="71">
        <v>19411</v>
      </c>
      <c r="F1095" s="70">
        <f ca="1">INDIRECT(ADDRESS(ROW(),COLUMN()-2,4))*INDIRECT(ADDRESS(ROW(),COLUMN()-1,4))</f>
        <v>4755695</v>
      </c>
      <c r="G1095" s="45"/>
      <c r="H1095" s="45"/>
      <c r="I1095" s="45"/>
      <c r="J1095" s="45"/>
    </row>
    <row r="1096" spans="1:10" ht="14.1" customHeight="1" x14ac:dyDescent="0.2">
      <c r="A1096" s="45"/>
      <c r="B1096" s="45"/>
      <c r="C1096" s="45"/>
      <c r="D1096" s="45"/>
      <c r="E1096" s="73" t="s">
        <v>12551</v>
      </c>
      <c r="F1096" s="74">
        <f ca="1">SUM(Table374[MONTO TOTAL ESTIMADO])</f>
        <v>4755695</v>
      </c>
      <c r="G1096" s="45"/>
      <c r="H1096" s="45" t="str">
        <f>C1088</f>
        <v>Bienes</v>
      </c>
      <c r="I1096" s="45" t="str">
        <f>E1088</f>
        <v>Sí</v>
      </c>
      <c r="J1096" s="45" t="str">
        <f>D1088</f>
        <v>Comparacion de Precios</v>
      </c>
    </row>
    <row r="1097" spans="1:10" ht="14.1" customHeight="1" thickBot="1" x14ac:dyDescent="0.3"/>
    <row r="1098" spans="1:10" ht="33.75" customHeight="1" thickBot="1" x14ac:dyDescent="0.25">
      <c r="A1098" s="64" t="s">
        <v>16383</v>
      </c>
      <c r="B1098" s="64" t="s">
        <v>161</v>
      </c>
      <c r="C1098" s="64" t="s">
        <v>11725</v>
      </c>
      <c r="D1098" s="64" t="s">
        <v>14378</v>
      </c>
      <c r="E1098" s="64" t="s">
        <v>10963</v>
      </c>
      <c r="F1098" s="64" t="s">
        <v>11096</v>
      </c>
      <c r="G1098" s="45"/>
      <c r="H1098" s="45"/>
      <c r="I1098" s="45"/>
      <c r="J1098" s="45"/>
    </row>
    <row r="1099" spans="1:10" ht="14.1" customHeight="1" thickBot="1" x14ac:dyDescent="0.25">
      <c r="A1099" s="66" t="s">
        <v>18930</v>
      </c>
      <c r="B1099" s="66" t="s">
        <v>18931</v>
      </c>
      <c r="C1099" s="66" t="s">
        <v>17799</v>
      </c>
      <c r="D1099" s="66" t="s">
        <v>17484</v>
      </c>
      <c r="E1099" s="66" t="s">
        <v>8856</v>
      </c>
      <c r="F1099" s="66"/>
      <c r="G1099" s="45"/>
      <c r="H1099" s="45"/>
      <c r="I1099" s="45"/>
      <c r="J1099" s="45"/>
    </row>
    <row r="1100" spans="1:10" ht="14.1" customHeight="1" thickBot="1" x14ac:dyDescent="0.25">
      <c r="A1100" s="87" t="s">
        <v>14828</v>
      </c>
      <c r="B1100" s="67" t="s">
        <v>8530</v>
      </c>
      <c r="C1100" s="76">
        <v>44608</v>
      </c>
      <c r="D1100" s="87" t="s">
        <v>9387</v>
      </c>
      <c r="E1100" s="67" t="s">
        <v>13094</v>
      </c>
      <c r="F1100" s="81" t="s">
        <v>3080</v>
      </c>
      <c r="G1100" s="45"/>
      <c r="H1100" s="45"/>
      <c r="I1100" s="45"/>
      <c r="J1100" s="45"/>
    </row>
    <row r="1101" spans="1:10" ht="14.1" customHeight="1" thickBot="1" x14ac:dyDescent="0.25">
      <c r="A1101" s="88"/>
      <c r="B1101" s="67" t="s">
        <v>1786</v>
      </c>
      <c r="C1101" s="77">
        <f>IF(C1100="","",IF(AND(MONTH(C1100)&gt;=1,MONTH(C1100)&lt;=3),1,IF(AND(MONTH(C1100)&gt;=4,MONTH(C1100)&lt;=6),2,IF(AND(MONTH(C1100)&gt;=7,MONTH(C1100)&lt;=9),3,4))))</f>
        <v>1</v>
      </c>
      <c r="D1101" s="88"/>
      <c r="E1101" s="67" t="s">
        <v>2417</v>
      </c>
      <c r="F1101" s="81" t="s">
        <v>11113</v>
      </c>
      <c r="G1101" s="45"/>
      <c r="H1101" s="45"/>
      <c r="I1101" s="45"/>
      <c r="J1101" s="45"/>
    </row>
    <row r="1102" spans="1:10" ht="14.1" customHeight="1" thickBot="1" x14ac:dyDescent="0.25">
      <c r="A1102" s="88"/>
      <c r="B1102" s="67" t="s">
        <v>12943</v>
      </c>
      <c r="C1102" s="76">
        <v>44617</v>
      </c>
      <c r="D1102" s="88"/>
      <c r="E1102" s="67" t="s">
        <v>3073</v>
      </c>
      <c r="F1102" s="81" t="s">
        <v>11113</v>
      </c>
      <c r="G1102" s="45"/>
      <c r="H1102" s="45"/>
      <c r="I1102" s="45"/>
      <c r="J1102" s="45"/>
    </row>
    <row r="1103" spans="1:10" ht="14.1" customHeight="1" thickBot="1" x14ac:dyDescent="0.25">
      <c r="A1103" s="88"/>
      <c r="B1103" s="67" t="s">
        <v>1786</v>
      </c>
      <c r="C1103" s="77">
        <f>IF(C1102="","",IF(AND(MONTH(C1102)&gt;=1,MONTH(C1102)&lt;=3),1,IF(AND(MONTH(C1102)&gt;=4,MONTH(C1102)&lt;=6),2,IF(AND(MONTH(C1102)&gt;=7,MONTH(C1102)&lt;=9),3,4))))</f>
        <v>1</v>
      </c>
      <c r="D1103" s="88"/>
      <c r="E1103" s="67" t="s">
        <v>13193</v>
      </c>
      <c r="F1103" s="66" t="s">
        <v>11113</v>
      </c>
      <c r="G1103" s="45"/>
      <c r="H1103" s="45"/>
      <c r="I1103" s="45"/>
      <c r="J1103" s="45"/>
    </row>
    <row r="1104" spans="1:10" ht="14.1" customHeight="1" thickBot="1" x14ac:dyDescent="0.25">
      <c r="A1104" s="45"/>
      <c r="B1104" s="45"/>
      <c r="C1104" s="45"/>
      <c r="D1104" s="45"/>
      <c r="E1104" s="45"/>
      <c r="F1104" s="45"/>
      <c r="G1104" s="45"/>
      <c r="H1104" s="45"/>
      <c r="I1104" s="45"/>
      <c r="J1104" s="45"/>
    </row>
    <row r="1105" spans="1:10" ht="14.1" customHeight="1" thickBot="1" x14ac:dyDescent="0.25">
      <c r="A1105" s="72" t="s">
        <v>15736</v>
      </c>
      <c r="B1105" s="72" t="s">
        <v>16147</v>
      </c>
      <c r="C1105" s="72" t="s">
        <v>15642</v>
      </c>
      <c r="D1105" s="72" t="s">
        <v>15252</v>
      </c>
      <c r="E1105" s="72" t="s">
        <v>6933</v>
      </c>
      <c r="F1105" s="72" t="s">
        <v>15281</v>
      </c>
      <c r="G1105" s="45"/>
      <c r="H1105" s="45"/>
      <c r="I1105" s="45"/>
      <c r="J1105" s="45"/>
    </row>
    <row r="1106" spans="1:10" ht="14.1" customHeight="1" x14ac:dyDescent="0.2">
      <c r="A1106" s="82">
        <v>24121502</v>
      </c>
      <c r="B1106" s="69" t="str">
        <f ca="1">IFERROR(INDEX(UNSPSCDes,MATCH(INDIRECT(ADDRESS(ROW(),COLUMN()-1,4)),UNSPSCCode,0)),"")</f>
        <v>Sacos o bolsas para empacar</v>
      </c>
      <c r="C1106" s="82" t="s">
        <v>1449</v>
      </c>
      <c r="D1106" s="82">
        <v>5000</v>
      </c>
      <c r="E1106" s="71">
        <v>23</v>
      </c>
      <c r="F1106" s="70">
        <f ca="1">INDIRECT(ADDRESS(ROW(),COLUMN()-2,4))*INDIRECT(ADDRESS(ROW(),COLUMN()-1,4))</f>
        <v>115000</v>
      </c>
      <c r="G1106" s="45"/>
      <c r="H1106" s="45"/>
      <c r="I1106" s="45"/>
      <c r="J1106" s="45"/>
    </row>
    <row r="1107" spans="1:10" ht="13.5" customHeight="1" x14ac:dyDescent="0.2">
      <c r="A1107" s="82">
        <v>24121502</v>
      </c>
      <c r="B1107" s="69" t="str">
        <f ca="1">IFERROR(INDEX(UNSPSCDes,MATCH(INDIRECT(ADDRESS(ROW(),COLUMN()-1,4)),UNSPSCCode,0)),"")</f>
        <v>Sacos o bolsas para empacar</v>
      </c>
      <c r="C1107" s="82" t="s">
        <v>1449</v>
      </c>
      <c r="D1107" s="82">
        <v>7000</v>
      </c>
      <c r="E1107" s="71">
        <v>23</v>
      </c>
      <c r="F1107" s="70">
        <f ca="1">INDIRECT(ADDRESS(ROW(),COLUMN()-2,4))*INDIRECT(ADDRESS(ROW(),COLUMN()-1,4))</f>
        <v>161000</v>
      </c>
      <c r="G1107" s="45"/>
      <c r="H1107" s="45"/>
      <c r="I1107" s="45"/>
      <c r="J1107" s="45"/>
    </row>
    <row r="1108" spans="1:10" ht="14.1" customHeight="1" x14ac:dyDescent="0.2">
      <c r="A1108" s="45"/>
      <c r="B1108" s="45"/>
      <c r="C1108" s="45"/>
      <c r="D1108" s="45"/>
      <c r="E1108" s="73" t="s">
        <v>12551</v>
      </c>
      <c r="F1108" s="74">
        <f ca="1">SUM(Table375[MONTO TOTAL ESTIMADO])</f>
        <v>276000</v>
      </c>
      <c r="G1108" s="45"/>
      <c r="H1108" s="45" t="str">
        <f>C1099</f>
        <v>Bienes</v>
      </c>
      <c r="I1108" s="45" t="str">
        <f>E1099</f>
        <v>Sí</v>
      </c>
      <c r="J1108" s="45" t="str">
        <f>D1099</f>
        <v>Compras Menores</v>
      </c>
    </row>
    <row r="1109" spans="1:10" ht="14.1" customHeight="1" thickBot="1" x14ac:dyDescent="0.3"/>
    <row r="1110" spans="1:10" ht="33.75" customHeight="1" thickBot="1" x14ac:dyDescent="0.25">
      <c r="A1110" s="64" t="s">
        <v>16383</v>
      </c>
      <c r="B1110" s="64" t="s">
        <v>161</v>
      </c>
      <c r="C1110" s="64" t="s">
        <v>11725</v>
      </c>
      <c r="D1110" s="64" t="s">
        <v>14378</v>
      </c>
      <c r="E1110" s="64" t="s">
        <v>10963</v>
      </c>
      <c r="F1110" s="64" t="s">
        <v>11096</v>
      </c>
      <c r="G1110" s="45"/>
      <c r="H1110" s="45"/>
      <c r="I1110" s="45"/>
      <c r="J1110" s="45"/>
    </row>
    <row r="1111" spans="1:10" ht="14.1" customHeight="1" thickBot="1" x14ac:dyDescent="0.25">
      <c r="A1111" s="66" t="s">
        <v>18932</v>
      </c>
      <c r="B1111" s="66" t="s">
        <v>18933</v>
      </c>
      <c r="C1111" s="66" t="s">
        <v>17799</v>
      </c>
      <c r="D1111" s="66" t="s">
        <v>17484</v>
      </c>
      <c r="E1111" s="66" t="s">
        <v>8856</v>
      </c>
      <c r="F1111" s="66"/>
      <c r="G1111" s="45"/>
      <c r="H1111" s="45"/>
      <c r="I1111" s="45"/>
      <c r="J1111" s="45"/>
    </row>
    <row r="1112" spans="1:10" ht="14.1" customHeight="1" thickBot="1" x14ac:dyDescent="0.25">
      <c r="A1112" s="87" t="s">
        <v>14828</v>
      </c>
      <c r="B1112" s="67" t="s">
        <v>8530</v>
      </c>
      <c r="C1112" s="76">
        <v>44581</v>
      </c>
      <c r="D1112" s="87" t="s">
        <v>9387</v>
      </c>
      <c r="E1112" s="67" t="s">
        <v>13094</v>
      </c>
      <c r="F1112" s="81" t="s">
        <v>3080</v>
      </c>
      <c r="G1112" s="45"/>
      <c r="H1112" s="45"/>
      <c r="I1112" s="45"/>
      <c r="J1112" s="45"/>
    </row>
    <row r="1113" spans="1:10" ht="14.1" customHeight="1" thickBot="1" x14ac:dyDescent="0.25">
      <c r="A1113" s="88"/>
      <c r="B1113" s="67" t="s">
        <v>1786</v>
      </c>
      <c r="C1113" s="77">
        <f>IF(C1112="","",IF(AND(MONTH(C1112)&gt;=1,MONTH(C1112)&lt;=3),1,IF(AND(MONTH(C1112)&gt;=4,MONTH(C1112)&lt;=6),2,IF(AND(MONTH(C1112)&gt;=7,MONTH(C1112)&lt;=9),3,4))))</f>
        <v>1</v>
      </c>
      <c r="D1113" s="88"/>
      <c r="E1113" s="67" t="s">
        <v>2417</v>
      </c>
      <c r="F1113" s="81" t="s">
        <v>11113</v>
      </c>
      <c r="G1113" s="45"/>
      <c r="H1113" s="45"/>
      <c r="I1113" s="45"/>
      <c r="J1113" s="45"/>
    </row>
    <row r="1114" spans="1:10" ht="14.1" customHeight="1" thickBot="1" x14ac:dyDescent="0.25">
      <c r="A1114" s="88"/>
      <c r="B1114" s="67" t="s">
        <v>12943</v>
      </c>
      <c r="C1114" s="76">
        <v>44588</v>
      </c>
      <c r="D1114" s="88"/>
      <c r="E1114" s="67" t="s">
        <v>3073</v>
      </c>
      <c r="F1114" s="81" t="s">
        <v>11113</v>
      </c>
      <c r="G1114" s="45"/>
      <c r="H1114" s="45"/>
      <c r="I1114" s="45"/>
      <c r="J1114" s="45"/>
    </row>
    <row r="1115" spans="1:10" ht="14.1" customHeight="1" thickBot="1" x14ac:dyDescent="0.25">
      <c r="A1115" s="88"/>
      <c r="B1115" s="67" t="s">
        <v>1786</v>
      </c>
      <c r="C1115" s="77">
        <f>IF(C1114="","",IF(AND(MONTH(C1114)&gt;=1,MONTH(C1114)&lt;=3),1,IF(AND(MONTH(C1114)&gt;=4,MONTH(C1114)&lt;=6),2,IF(AND(MONTH(C1114)&gt;=7,MONTH(C1114)&lt;=9),3,4))))</f>
        <v>1</v>
      </c>
      <c r="D1115" s="88"/>
      <c r="E1115" s="67" t="s">
        <v>13193</v>
      </c>
      <c r="F1115" s="66" t="s">
        <v>11113</v>
      </c>
      <c r="G1115" s="45"/>
      <c r="H1115" s="45"/>
      <c r="I1115" s="45"/>
      <c r="J1115" s="45"/>
    </row>
    <row r="1116" spans="1:10" ht="14.1" customHeight="1" thickBot="1" x14ac:dyDescent="0.25">
      <c r="A1116" s="45"/>
      <c r="B1116" s="45"/>
      <c r="C1116" s="45"/>
      <c r="D1116" s="45"/>
      <c r="E1116" s="45"/>
      <c r="F1116" s="45"/>
      <c r="G1116" s="45"/>
      <c r="H1116" s="45"/>
      <c r="I1116" s="45"/>
      <c r="J1116" s="45"/>
    </row>
    <row r="1117" spans="1:10" ht="14.1" customHeight="1" thickBot="1" x14ac:dyDescent="0.25">
      <c r="A1117" s="72" t="s">
        <v>15736</v>
      </c>
      <c r="B1117" s="72" t="s">
        <v>16147</v>
      </c>
      <c r="C1117" s="72" t="s">
        <v>15642</v>
      </c>
      <c r="D1117" s="72" t="s">
        <v>15252</v>
      </c>
      <c r="E1117" s="72" t="s">
        <v>6933</v>
      </c>
      <c r="F1117" s="72" t="s">
        <v>15281</v>
      </c>
      <c r="G1117" s="45"/>
      <c r="H1117" s="45"/>
      <c r="I1117" s="45"/>
      <c r="J1117" s="45"/>
    </row>
    <row r="1118" spans="1:10" ht="13.5" customHeight="1" x14ac:dyDescent="0.2">
      <c r="A1118" s="82">
        <v>14121504</v>
      </c>
      <c r="B1118" s="69" t="str">
        <f ca="1">IFERROR(INDEX(UNSPSCDes,MATCH(INDIRECT(ADDRESS(ROW(),COLUMN()-1,4)),UNSPSCCode,0)),"")</f>
        <v>Papel de empaque</v>
      </c>
      <c r="C1118" s="82" t="s">
        <v>1449</v>
      </c>
      <c r="D1118" s="82">
        <v>150</v>
      </c>
      <c r="E1118" s="71">
        <v>1003</v>
      </c>
      <c r="F1118" s="70">
        <f ca="1">INDIRECT(ADDRESS(ROW(),COLUMN()-2,4))*INDIRECT(ADDRESS(ROW(),COLUMN()-1,4))</f>
        <v>150450</v>
      </c>
      <c r="G1118" s="45"/>
      <c r="H1118" s="45"/>
      <c r="I1118" s="45"/>
      <c r="J1118" s="45"/>
    </row>
    <row r="1119" spans="1:10" ht="14.1" customHeight="1" x14ac:dyDescent="0.2">
      <c r="A1119" s="45"/>
      <c r="B1119" s="45"/>
      <c r="C1119" s="45"/>
      <c r="D1119" s="45"/>
      <c r="E1119" s="73" t="s">
        <v>12551</v>
      </c>
      <c r="F1119" s="74">
        <f ca="1">SUM(Table376[MONTO TOTAL ESTIMADO])</f>
        <v>150450</v>
      </c>
      <c r="G1119" s="45"/>
      <c r="H1119" s="45" t="str">
        <f>C1111</f>
        <v>Bienes</v>
      </c>
      <c r="I1119" s="45" t="str">
        <f>E1111</f>
        <v>Sí</v>
      </c>
      <c r="J1119" s="45" t="str">
        <f>D1111</f>
        <v>Compras Menores</v>
      </c>
    </row>
    <row r="1120" spans="1:10" ht="14.1" customHeight="1" thickBot="1" x14ac:dyDescent="0.3"/>
    <row r="1121" spans="1:10" ht="33.75" customHeight="1" thickBot="1" x14ac:dyDescent="0.25">
      <c r="A1121" s="64" t="s">
        <v>16383</v>
      </c>
      <c r="B1121" s="64" t="s">
        <v>161</v>
      </c>
      <c r="C1121" s="64" t="s">
        <v>11725</v>
      </c>
      <c r="D1121" s="64" t="s">
        <v>14378</v>
      </c>
      <c r="E1121" s="64" t="s">
        <v>10963</v>
      </c>
      <c r="F1121" s="64" t="s">
        <v>11096</v>
      </c>
      <c r="G1121" s="45"/>
      <c r="H1121" s="45"/>
      <c r="I1121" s="45"/>
      <c r="J1121" s="45"/>
    </row>
    <row r="1122" spans="1:10" ht="14.1" customHeight="1" thickBot="1" x14ac:dyDescent="0.25">
      <c r="A1122" s="66" t="s">
        <v>18934</v>
      </c>
      <c r="B1122" s="66" t="s">
        <v>18935</v>
      </c>
      <c r="C1122" s="66" t="s">
        <v>17799</v>
      </c>
      <c r="D1122" s="66" t="s">
        <v>1875</v>
      </c>
      <c r="E1122" s="66" t="s">
        <v>17855</v>
      </c>
      <c r="F1122" s="66"/>
      <c r="G1122" s="45"/>
      <c r="H1122" s="45"/>
      <c r="I1122" s="45"/>
      <c r="J1122" s="45"/>
    </row>
    <row r="1123" spans="1:10" ht="14.1" customHeight="1" thickBot="1" x14ac:dyDescent="0.25">
      <c r="A1123" s="87" t="s">
        <v>14828</v>
      </c>
      <c r="B1123" s="67" t="s">
        <v>8530</v>
      </c>
      <c r="C1123" s="76">
        <v>44621</v>
      </c>
      <c r="D1123" s="87" t="s">
        <v>9387</v>
      </c>
      <c r="E1123" s="67" t="s">
        <v>13094</v>
      </c>
      <c r="F1123" s="81" t="s">
        <v>3080</v>
      </c>
      <c r="G1123" s="45"/>
      <c r="H1123" s="45"/>
      <c r="I1123" s="45"/>
      <c r="J1123" s="45"/>
    </row>
    <row r="1124" spans="1:10" ht="14.1" customHeight="1" thickBot="1" x14ac:dyDescent="0.25">
      <c r="A1124" s="88"/>
      <c r="B1124" s="67" t="s">
        <v>1786</v>
      </c>
      <c r="C1124" s="77">
        <f>IF(C1123="","",IF(AND(MONTH(C1123)&gt;=1,MONTH(C1123)&lt;=3),1,IF(AND(MONTH(C1123)&gt;=4,MONTH(C1123)&lt;=6),2,IF(AND(MONTH(C1123)&gt;=7,MONTH(C1123)&lt;=9),3,4))))</f>
        <v>1</v>
      </c>
      <c r="D1124" s="88"/>
      <c r="E1124" s="67" t="s">
        <v>2417</v>
      </c>
      <c r="F1124" s="81" t="s">
        <v>11113</v>
      </c>
      <c r="G1124" s="45"/>
      <c r="H1124" s="45"/>
      <c r="I1124" s="45"/>
      <c r="J1124" s="45"/>
    </row>
    <row r="1125" spans="1:10" ht="14.1" customHeight="1" thickBot="1" x14ac:dyDescent="0.25">
      <c r="A1125" s="88"/>
      <c r="B1125" s="67" t="s">
        <v>12943</v>
      </c>
      <c r="C1125" s="76">
        <v>44665</v>
      </c>
      <c r="D1125" s="88"/>
      <c r="E1125" s="67" t="s">
        <v>3073</v>
      </c>
      <c r="F1125" s="81" t="s">
        <v>11113</v>
      </c>
      <c r="G1125" s="45"/>
      <c r="H1125" s="45"/>
      <c r="I1125" s="45"/>
      <c r="J1125" s="45"/>
    </row>
    <row r="1126" spans="1:10" ht="14.1" customHeight="1" thickBot="1" x14ac:dyDescent="0.25">
      <c r="A1126" s="88"/>
      <c r="B1126" s="67" t="s">
        <v>1786</v>
      </c>
      <c r="C1126" s="77">
        <f>IF(C1125="","",IF(AND(MONTH(C1125)&gt;=1,MONTH(C1125)&lt;=3),1,IF(AND(MONTH(C1125)&gt;=4,MONTH(C1125)&lt;=6),2,IF(AND(MONTH(C1125)&gt;=7,MONTH(C1125)&lt;=9),3,4))))</f>
        <v>2</v>
      </c>
      <c r="D1126" s="88"/>
      <c r="E1126" s="67" t="s">
        <v>13193</v>
      </c>
      <c r="F1126" s="66" t="s">
        <v>11113</v>
      </c>
      <c r="G1126" s="45"/>
      <c r="H1126" s="45"/>
      <c r="I1126" s="45"/>
      <c r="J1126" s="45"/>
    </row>
    <row r="1127" spans="1:10" ht="14.1" customHeight="1" thickBot="1" x14ac:dyDescent="0.25">
      <c r="A1127" s="45"/>
      <c r="B1127" s="45"/>
      <c r="C1127" s="45"/>
      <c r="D1127" s="45"/>
      <c r="E1127" s="45"/>
      <c r="F1127" s="45"/>
      <c r="G1127" s="45"/>
      <c r="H1127" s="45"/>
      <c r="I1127" s="45"/>
      <c r="J1127" s="45"/>
    </row>
    <row r="1128" spans="1:10" ht="14.1" customHeight="1" thickBot="1" x14ac:dyDescent="0.25">
      <c r="A1128" s="72" t="s">
        <v>15736</v>
      </c>
      <c r="B1128" s="72" t="s">
        <v>16147</v>
      </c>
      <c r="C1128" s="72" t="s">
        <v>15642</v>
      </c>
      <c r="D1128" s="72" t="s">
        <v>15252</v>
      </c>
      <c r="E1128" s="72" t="s">
        <v>6933</v>
      </c>
      <c r="F1128" s="72" t="s">
        <v>15281</v>
      </c>
      <c r="G1128" s="45"/>
      <c r="H1128" s="45"/>
      <c r="I1128" s="45"/>
      <c r="J1128" s="45"/>
    </row>
    <row r="1129" spans="1:10" ht="14.1" customHeight="1" x14ac:dyDescent="0.2">
      <c r="A1129" s="82">
        <v>24111503</v>
      </c>
      <c r="B1129" s="69" t="str">
        <f ca="1">IFERROR(INDEX(UNSPSCDes,MATCH(INDIRECT(ADDRESS(ROW(),COLUMN()-1,4)),UNSPSCCode,0)),"")</f>
        <v>Bolsas plásticas</v>
      </c>
      <c r="C1129" s="82" t="s">
        <v>5079</v>
      </c>
      <c r="D1129" s="82">
        <v>150</v>
      </c>
      <c r="E1129" s="71">
        <v>1180</v>
      </c>
      <c r="F1129" s="70">
        <f ca="1">INDIRECT(ADDRESS(ROW(),COLUMN()-2,4))*INDIRECT(ADDRESS(ROW(),COLUMN()-1,4))</f>
        <v>177000</v>
      </c>
      <c r="G1129" s="45"/>
      <c r="H1129" s="45"/>
      <c r="I1129" s="45"/>
      <c r="J1129" s="45"/>
    </row>
    <row r="1130" spans="1:10" ht="13.5" customHeight="1" x14ac:dyDescent="0.2">
      <c r="A1130" s="82">
        <v>24111503</v>
      </c>
      <c r="B1130" s="69" t="str">
        <f ca="1">IFERROR(INDEX(UNSPSCDes,MATCH(INDIRECT(ADDRESS(ROW(),COLUMN()-1,4)),UNSPSCCode,0)),"")</f>
        <v>Bolsas plásticas</v>
      </c>
      <c r="C1130" s="82" t="s">
        <v>5079</v>
      </c>
      <c r="D1130" s="82">
        <v>150</v>
      </c>
      <c r="E1130" s="71">
        <v>885</v>
      </c>
      <c r="F1130" s="70">
        <f ca="1">INDIRECT(ADDRESS(ROW(),COLUMN()-2,4))*INDIRECT(ADDRESS(ROW(),COLUMN()-1,4))</f>
        <v>132750</v>
      </c>
      <c r="G1130" s="45"/>
      <c r="H1130" s="45"/>
      <c r="I1130" s="45"/>
      <c r="J1130" s="45"/>
    </row>
    <row r="1131" spans="1:10" ht="13.5" customHeight="1" x14ac:dyDescent="0.2">
      <c r="A1131" s="82">
        <v>24111503</v>
      </c>
      <c r="B1131" s="69" t="str">
        <f ca="1">IFERROR(INDEX(UNSPSCDes,MATCH(INDIRECT(ADDRESS(ROW(),COLUMN()-1,4)),UNSPSCCode,0)),"")</f>
        <v>Bolsas plásticas</v>
      </c>
      <c r="C1131" s="82" t="s">
        <v>5079</v>
      </c>
      <c r="D1131" s="82">
        <v>1500</v>
      </c>
      <c r="E1131" s="71">
        <v>1152</v>
      </c>
      <c r="F1131" s="70">
        <f ca="1">INDIRECT(ADDRESS(ROW(),COLUMN()-2,4))*INDIRECT(ADDRESS(ROW(),COLUMN()-1,4))</f>
        <v>1728000</v>
      </c>
      <c r="G1131" s="45"/>
      <c r="H1131" s="45"/>
      <c r="I1131" s="45"/>
      <c r="J1131" s="45"/>
    </row>
    <row r="1132" spans="1:10" ht="13.5" customHeight="1" x14ac:dyDescent="0.2">
      <c r="A1132" s="82">
        <v>24141501</v>
      </c>
      <c r="B1132" s="69" t="str">
        <f ca="1">IFERROR(INDEX(UNSPSCDes,MATCH(INDIRECT(ADDRESS(ROW(),COLUMN()-1,4)),UNSPSCCode,0)),"")</f>
        <v>Película elástica para envoltura</v>
      </c>
      <c r="C1132" s="82" t="s">
        <v>15637</v>
      </c>
      <c r="D1132" s="82">
        <v>1000</v>
      </c>
      <c r="E1132" s="71">
        <v>102</v>
      </c>
      <c r="F1132" s="70">
        <f ca="1">INDIRECT(ADDRESS(ROW(),COLUMN()-2,4))*INDIRECT(ADDRESS(ROW(),COLUMN()-1,4))</f>
        <v>102000</v>
      </c>
      <c r="G1132" s="45"/>
      <c r="H1132" s="45"/>
      <c r="I1132" s="45"/>
      <c r="J1132" s="45"/>
    </row>
    <row r="1133" spans="1:10" ht="13.5" customHeight="1" x14ac:dyDescent="0.2">
      <c r="A1133" s="82">
        <v>24141501</v>
      </c>
      <c r="B1133" s="69" t="str">
        <f ca="1">IFERROR(INDEX(UNSPSCDes,MATCH(INDIRECT(ADDRESS(ROW(),COLUMN()-1,4)),UNSPSCCode,0)),"")</f>
        <v>Película elástica para envoltura</v>
      </c>
      <c r="C1133" s="82" t="s">
        <v>15637</v>
      </c>
      <c r="D1133" s="82">
        <v>3000</v>
      </c>
      <c r="E1133" s="71">
        <v>102</v>
      </c>
      <c r="F1133" s="70">
        <f ca="1">INDIRECT(ADDRESS(ROW(),COLUMN()-2,4))*INDIRECT(ADDRESS(ROW(),COLUMN()-1,4))</f>
        <v>306000</v>
      </c>
      <c r="G1133" s="45"/>
      <c r="H1133" s="45"/>
      <c r="I1133" s="45"/>
      <c r="J1133" s="45"/>
    </row>
    <row r="1134" spans="1:10" ht="14.1" customHeight="1" x14ac:dyDescent="0.2">
      <c r="A1134" s="45"/>
      <c r="B1134" s="45"/>
      <c r="C1134" s="45"/>
      <c r="D1134" s="45"/>
      <c r="E1134" s="73" t="s">
        <v>12551</v>
      </c>
      <c r="F1134" s="74">
        <f ca="1">SUM(Table377[MONTO TOTAL ESTIMADO])</f>
        <v>2445750</v>
      </c>
      <c r="G1134" s="45"/>
      <c r="H1134" s="45" t="str">
        <f>C1122</f>
        <v>Bienes</v>
      </c>
      <c r="I1134" s="45" t="str">
        <f>E1122</f>
        <v>No</v>
      </c>
      <c r="J1134" s="45" t="str">
        <f>D1122</f>
        <v>Comparacion de Precios</v>
      </c>
    </row>
    <row r="1135" spans="1:10" ht="14.1" customHeight="1" thickBot="1" x14ac:dyDescent="0.3"/>
    <row r="1136" spans="1:10" ht="33.75" customHeight="1" thickBot="1" x14ac:dyDescent="0.25">
      <c r="A1136" s="64" t="s">
        <v>16383</v>
      </c>
      <c r="B1136" s="64" t="s">
        <v>161</v>
      </c>
      <c r="C1136" s="64" t="s">
        <v>11725</v>
      </c>
      <c r="D1136" s="64" t="s">
        <v>14378</v>
      </c>
      <c r="E1136" s="64" t="s">
        <v>10963</v>
      </c>
      <c r="F1136" s="64" t="s">
        <v>11096</v>
      </c>
      <c r="G1136" s="45"/>
      <c r="H1136" s="45"/>
      <c r="I1136" s="45"/>
      <c r="J1136" s="45"/>
    </row>
    <row r="1137" spans="1:10" ht="14.1" customHeight="1" thickBot="1" x14ac:dyDescent="0.25">
      <c r="A1137" s="66" t="s">
        <v>18930</v>
      </c>
      <c r="B1137" s="66" t="s">
        <v>18936</v>
      </c>
      <c r="C1137" s="66" t="s">
        <v>17799</v>
      </c>
      <c r="D1137" s="66" t="s">
        <v>17484</v>
      </c>
      <c r="E1137" s="66" t="s">
        <v>8856</v>
      </c>
      <c r="F1137" s="66"/>
      <c r="G1137" s="45"/>
      <c r="H1137" s="45"/>
      <c r="I1137" s="45"/>
      <c r="J1137" s="45"/>
    </row>
    <row r="1138" spans="1:10" ht="14.1" customHeight="1" thickBot="1" x14ac:dyDescent="0.25">
      <c r="A1138" s="87" t="s">
        <v>14828</v>
      </c>
      <c r="B1138" s="67" t="s">
        <v>8530</v>
      </c>
      <c r="C1138" s="76">
        <v>44762</v>
      </c>
      <c r="D1138" s="87" t="s">
        <v>9387</v>
      </c>
      <c r="E1138" s="67" t="s">
        <v>13094</v>
      </c>
      <c r="F1138" s="81" t="s">
        <v>3080</v>
      </c>
      <c r="G1138" s="45"/>
      <c r="H1138" s="45"/>
      <c r="I1138" s="45"/>
      <c r="J1138" s="45"/>
    </row>
    <row r="1139" spans="1:10" ht="14.1" customHeight="1" thickBot="1" x14ac:dyDescent="0.25">
      <c r="A1139" s="88"/>
      <c r="B1139" s="67" t="s">
        <v>1786</v>
      </c>
      <c r="C1139" s="77">
        <f>IF(C1138="","",IF(AND(MONTH(C1138)&gt;=1,MONTH(C1138)&lt;=3),1,IF(AND(MONTH(C1138)&gt;=4,MONTH(C1138)&lt;=6),2,IF(AND(MONTH(C1138)&gt;=7,MONTH(C1138)&lt;=9),3,4))))</f>
        <v>3</v>
      </c>
      <c r="D1139" s="88"/>
      <c r="E1139" s="67" t="s">
        <v>2417</v>
      </c>
      <c r="F1139" s="81" t="s">
        <v>11113</v>
      </c>
      <c r="G1139" s="45"/>
      <c r="H1139" s="45"/>
      <c r="I1139" s="45"/>
      <c r="J1139" s="45"/>
    </row>
    <row r="1140" spans="1:10" ht="14.1" customHeight="1" thickBot="1" x14ac:dyDescent="0.25">
      <c r="A1140" s="88"/>
      <c r="B1140" s="67" t="s">
        <v>12943</v>
      </c>
      <c r="C1140" s="76">
        <v>44769</v>
      </c>
      <c r="D1140" s="88"/>
      <c r="E1140" s="67" t="s">
        <v>3073</v>
      </c>
      <c r="F1140" s="81" t="s">
        <v>11113</v>
      </c>
      <c r="G1140" s="45"/>
      <c r="H1140" s="45"/>
      <c r="I1140" s="45"/>
      <c r="J1140" s="45"/>
    </row>
    <row r="1141" spans="1:10" ht="14.1" customHeight="1" thickBot="1" x14ac:dyDescent="0.25">
      <c r="A1141" s="88"/>
      <c r="B1141" s="67" t="s">
        <v>1786</v>
      </c>
      <c r="C1141" s="77">
        <f>IF(C1140="","",IF(AND(MONTH(C1140)&gt;=1,MONTH(C1140)&lt;=3),1,IF(AND(MONTH(C1140)&gt;=4,MONTH(C1140)&lt;=6),2,IF(AND(MONTH(C1140)&gt;=7,MONTH(C1140)&lt;=9),3,4))))</f>
        <v>3</v>
      </c>
      <c r="D1141" s="88"/>
      <c r="E1141" s="67" t="s">
        <v>13193</v>
      </c>
      <c r="F1141" s="66" t="s">
        <v>11113</v>
      </c>
      <c r="G1141" s="45"/>
      <c r="H1141" s="45"/>
      <c r="I1141" s="45"/>
      <c r="J1141" s="45"/>
    </row>
    <row r="1142" spans="1:10" ht="14.1" customHeight="1" thickBot="1" x14ac:dyDescent="0.25">
      <c r="A1142" s="45"/>
      <c r="B1142" s="45"/>
      <c r="C1142" s="45"/>
      <c r="D1142" s="45"/>
      <c r="E1142" s="45"/>
      <c r="F1142" s="45"/>
      <c r="G1142" s="45"/>
      <c r="H1142" s="45"/>
      <c r="I1142" s="45"/>
      <c r="J1142" s="45"/>
    </row>
    <row r="1143" spans="1:10" ht="14.1" customHeight="1" thickBot="1" x14ac:dyDescent="0.25">
      <c r="A1143" s="72" t="s">
        <v>15736</v>
      </c>
      <c r="B1143" s="72" t="s">
        <v>16147</v>
      </c>
      <c r="C1143" s="72" t="s">
        <v>15642</v>
      </c>
      <c r="D1143" s="72" t="s">
        <v>15252</v>
      </c>
      <c r="E1143" s="72" t="s">
        <v>6933</v>
      </c>
      <c r="F1143" s="72" t="s">
        <v>15281</v>
      </c>
      <c r="G1143" s="45"/>
      <c r="H1143" s="45"/>
      <c r="I1143" s="45"/>
      <c r="J1143" s="45"/>
    </row>
    <row r="1144" spans="1:10" ht="14.1" customHeight="1" x14ac:dyDescent="0.2">
      <c r="A1144" s="82">
        <v>24121502</v>
      </c>
      <c r="B1144" s="69" t="str">
        <f ca="1">IFERROR(INDEX(UNSPSCDes,MATCH(INDIRECT(ADDRESS(ROW(),COLUMN()-1,4)),UNSPSCCode,0)),"")</f>
        <v>Sacos o bolsas para empacar</v>
      </c>
      <c r="C1144" s="82" t="s">
        <v>1449</v>
      </c>
      <c r="D1144" s="82">
        <v>5000</v>
      </c>
      <c r="E1144" s="71">
        <v>23</v>
      </c>
      <c r="F1144" s="70">
        <f ca="1">INDIRECT(ADDRESS(ROW(),COLUMN()-2,4))*INDIRECT(ADDRESS(ROW(),COLUMN()-1,4))</f>
        <v>115000</v>
      </c>
      <c r="G1144" s="45"/>
      <c r="H1144" s="45"/>
      <c r="I1144" s="45"/>
      <c r="J1144" s="45"/>
    </row>
    <row r="1145" spans="1:10" ht="13.5" customHeight="1" x14ac:dyDescent="0.2">
      <c r="A1145" s="82">
        <v>24121502</v>
      </c>
      <c r="B1145" s="69" t="str">
        <f ca="1">IFERROR(INDEX(UNSPSCDes,MATCH(INDIRECT(ADDRESS(ROW(),COLUMN()-1,4)),UNSPSCCode,0)),"")</f>
        <v>Sacos o bolsas para empacar</v>
      </c>
      <c r="C1145" s="82" t="s">
        <v>1449</v>
      </c>
      <c r="D1145" s="82">
        <v>7000</v>
      </c>
      <c r="E1145" s="71">
        <v>23</v>
      </c>
      <c r="F1145" s="70">
        <f ca="1">INDIRECT(ADDRESS(ROW(),COLUMN()-2,4))*INDIRECT(ADDRESS(ROW(),COLUMN()-1,4))</f>
        <v>161000</v>
      </c>
      <c r="G1145" s="45"/>
      <c r="H1145" s="45"/>
      <c r="I1145" s="45"/>
      <c r="J1145" s="45"/>
    </row>
    <row r="1146" spans="1:10" ht="14.1" customHeight="1" x14ac:dyDescent="0.2">
      <c r="A1146" s="45"/>
      <c r="B1146" s="45"/>
      <c r="C1146" s="45"/>
      <c r="D1146" s="45"/>
      <c r="E1146" s="73" t="s">
        <v>12551</v>
      </c>
      <c r="F1146" s="74">
        <f ca="1">SUM(Table378[MONTO TOTAL ESTIMADO])</f>
        <v>276000</v>
      </c>
      <c r="G1146" s="45"/>
      <c r="H1146" s="45" t="str">
        <f>C1137</f>
        <v>Bienes</v>
      </c>
      <c r="I1146" s="45" t="str">
        <f>E1137</f>
        <v>Sí</v>
      </c>
      <c r="J1146" s="45" t="str">
        <f>D1137</f>
        <v>Compras Menores</v>
      </c>
    </row>
    <row r="1147" spans="1:10" ht="14.1" customHeight="1" thickBot="1" x14ac:dyDescent="0.3"/>
    <row r="1148" spans="1:10" ht="33.75" customHeight="1" thickBot="1" x14ac:dyDescent="0.25">
      <c r="A1148" s="64" t="s">
        <v>16383</v>
      </c>
      <c r="B1148" s="64" t="s">
        <v>161</v>
      </c>
      <c r="C1148" s="64" t="s">
        <v>11725</v>
      </c>
      <c r="D1148" s="64" t="s">
        <v>14378</v>
      </c>
      <c r="E1148" s="64" t="s">
        <v>10963</v>
      </c>
      <c r="F1148" s="64" t="s">
        <v>11096</v>
      </c>
      <c r="G1148" s="45"/>
      <c r="H1148" s="45"/>
      <c r="I1148" s="45"/>
      <c r="J1148" s="45"/>
    </row>
    <row r="1149" spans="1:10" ht="14.1" customHeight="1" thickBot="1" x14ac:dyDescent="0.25">
      <c r="A1149" s="66" t="s">
        <v>18932</v>
      </c>
      <c r="B1149" s="66" t="s">
        <v>18937</v>
      </c>
      <c r="C1149" s="66" t="s">
        <v>17799</v>
      </c>
      <c r="D1149" s="66" t="s">
        <v>17484</v>
      </c>
      <c r="E1149" s="66" t="s">
        <v>8856</v>
      </c>
      <c r="F1149" s="66"/>
      <c r="G1149" s="45"/>
      <c r="H1149" s="45"/>
      <c r="I1149" s="45"/>
      <c r="J1149" s="45"/>
    </row>
    <row r="1150" spans="1:10" ht="14.1" customHeight="1" thickBot="1" x14ac:dyDescent="0.25">
      <c r="A1150" s="87" t="s">
        <v>14828</v>
      </c>
      <c r="B1150" s="67" t="s">
        <v>8530</v>
      </c>
      <c r="C1150" s="76">
        <v>44762</v>
      </c>
      <c r="D1150" s="87" t="s">
        <v>9387</v>
      </c>
      <c r="E1150" s="67" t="s">
        <v>13094</v>
      </c>
      <c r="F1150" s="81" t="s">
        <v>3080</v>
      </c>
      <c r="G1150" s="45"/>
      <c r="H1150" s="45"/>
      <c r="I1150" s="45"/>
      <c r="J1150" s="45"/>
    </row>
    <row r="1151" spans="1:10" ht="14.1" customHeight="1" thickBot="1" x14ac:dyDescent="0.25">
      <c r="A1151" s="88"/>
      <c r="B1151" s="67" t="s">
        <v>1786</v>
      </c>
      <c r="C1151" s="77">
        <f>IF(C1150="","",IF(AND(MONTH(C1150)&gt;=1,MONTH(C1150)&lt;=3),1,IF(AND(MONTH(C1150)&gt;=4,MONTH(C1150)&lt;=6),2,IF(AND(MONTH(C1150)&gt;=7,MONTH(C1150)&lt;=9),3,4))))</f>
        <v>3</v>
      </c>
      <c r="D1151" s="88"/>
      <c r="E1151" s="67" t="s">
        <v>2417</v>
      </c>
      <c r="F1151" s="81" t="s">
        <v>11113</v>
      </c>
      <c r="G1151" s="45"/>
      <c r="H1151" s="45"/>
      <c r="I1151" s="45"/>
      <c r="J1151" s="45"/>
    </row>
    <row r="1152" spans="1:10" ht="14.1" customHeight="1" thickBot="1" x14ac:dyDescent="0.25">
      <c r="A1152" s="88"/>
      <c r="B1152" s="67" t="s">
        <v>12943</v>
      </c>
      <c r="C1152" s="76">
        <v>44769</v>
      </c>
      <c r="D1152" s="88"/>
      <c r="E1152" s="67" t="s">
        <v>3073</v>
      </c>
      <c r="F1152" s="81" t="s">
        <v>11113</v>
      </c>
      <c r="G1152" s="45"/>
      <c r="H1152" s="45"/>
      <c r="I1152" s="45"/>
      <c r="J1152" s="45"/>
    </row>
    <row r="1153" spans="1:10" ht="14.1" customHeight="1" thickBot="1" x14ac:dyDescent="0.25">
      <c r="A1153" s="88"/>
      <c r="B1153" s="67" t="s">
        <v>1786</v>
      </c>
      <c r="C1153" s="77">
        <f>IF(C1152="","",IF(AND(MONTH(C1152)&gt;=1,MONTH(C1152)&lt;=3),1,IF(AND(MONTH(C1152)&gt;=4,MONTH(C1152)&lt;=6),2,IF(AND(MONTH(C1152)&gt;=7,MONTH(C1152)&lt;=9),3,4))))</f>
        <v>3</v>
      </c>
      <c r="D1153" s="88"/>
      <c r="E1153" s="67" t="s">
        <v>13193</v>
      </c>
      <c r="F1153" s="66" t="s">
        <v>11113</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15736</v>
      </c>
      <c r="B1155" s="72" t="s">
        <v>16147</v>
      </c>
      <c r="C1155" s="72" t="s">
        <v>15642</v>
      </c>
      <c r="D1155" s="72" t="s">
        <v>15252</v>
      </c>
      <c r="E1155" s="72" t="s">
        <v>6933</v>
      </c>
      <c r="F1155" s="72" t="s">
        <v>15281</v>
      </c>
      <c r="G1155" s="45"/>
      <c r="H1155" s="45"/>
      <c r="I1155" s="45"/>
      <c r="J1155" s="45"/>
    </row>
    <row r="1156" spans="1:10" ht="13.5" customHeight="1" x14ac:dyDescent="0.2">
      <c r="A1156" s="82">
        <v>14121504</v>
      </c>
      <c r="B1156" s="69" t="str">
        <f ca="1">IFERROR(INDEX(UNSPSCDes,MATCH(INDIRECT(ADDRESS(ROW(),COLUMN()-1,4)),UNSPSCCode,0)),"")</f>
        <v>Papel de empaque</v>
      </c>
      <c r="C1156" s="82" t="s">
        <v>1449</v>
      </c>
      <c r="D1156" s="82">
        <v>150</v>
      </c>
      <c r="E1156" s="71">
        <v>1003</v>
      </c>
      <c r="F1156" s="70">
        <f ca="1">INDIRECT(ADDRESS(ROW(),COLUMN()-2,4))*INDIRECT(ADDRESS(ROW(),COLUMN()-1,4))</f>
        <v>150450</v>
      </c>
      <c r="G1156" s="45"/>
      <c r="H1156" s="45"/>
      <c r="I1156" s="45"/>
      <c r="J1156" s="45"/>
    </row>
    <row r="1157" spans="1:10" ht="14.1" customHeight="1" x14ac:dyDescent="0.2">
      <c r="A1157" s="45"/>
      <c r="B1157" s="45"/>
      <c r="C1157" s="45"/>
      <c r="D1157" s="45"/>
      <c r="E1157" s="73" t="s">
        <v>12551</v>
      </c>
      <c r="F1157" s="74">
        <f ca="1">SUM(Table379[MONTO TOTAL ESTIMADO])</f>
        <v>150450</v>
      </c>
      <c r="G1157" s="45"/>
      <c r="H1157" s="45" t="str">
        <f>C1149</f>
        <v>Bienes</v>
      </c>
      <c r="I1157" s="45" t="str">
        <f>E1149</f>
        <v>Sí</v>
      </c>
      <c r="J1157" s="45" t="str">
        <f>D1149</f>
        <v>Compras Menores</v>
      </c>
    </row>
    <row r="1158" spans="1:10" ht="14.1" customHeight="1" thickBot="1" x14ac:dyDescent="0.3"/>
    <row r="1159" spans="1:10" ht="33.75" customHeight="1" thickBot="1" x14ac:dyDescent="0.25">
      <c r="A1159" s="64" t="s">
        <v>16383</v>
      </c>
      <c r="B1159" s="64" t="s">
        <v>161</v>
      </c>
      <c r="C1159" s="64" t="s">
        <v>11725</v>
      </c>
      <c r="D1159" s="64" t="s">
        <v>14378</v>
      </c>
      <c r="E1159" s="64" t="s">
        <v>10963</v>
      </c>
      <c r="F1159" s="64" t="s">
        <v>11096</v>
      </c>
      <c r="G1159" s="45"/>
      <c r="H1159" s="45"/>
      <c r="I1159" s="45"/>
      <c r="J1159" s="45"/>
    </row>
    <row r="1160" spans="1:10" ht="14.1" customHeight="1" thickBot="1" x14ac:dyDescent="0.25">
      <c r="A1160" s="66" t="s">
        <v>18934</v>
      </c>
      <c r="B1160" s="66" t="s">
        <v>18938</v>
      </c>
      <c r="C1160" s="66" t="s">
        <v>17799</v>
      </c>
      <c r="D1160" s="66" t="s">
        <v>1875</v>
      </c>
      <c r="E1160" s="66" t="s">
        <v>17855</v>
      </c>
      <c r="F1160" s="66"/>
      <c r="G1160" s="45"/>
      <c r="H1160" s="45"/>
      <c r="I1160" s="45"/>
      <c r="J1160" s="45"/>
    </row>
    <row r="1161" spans="1:10" ht="14.1" customHeight="1" thickBot="1" x14ac:dyDescent="0.25">
      <c r="A1161" s="87" t="s">
        <v>14828</v>
      </c>
      <c r="B1161" s="67" t="s">
        <v>8530</v>
      </c>
      <c r="C1161" s="76">
        <v>44743</v>
      </c>
      <c r="D1161" s="87" t="s">
        <v>9387</v>
      </c>
      <c r="E1161" s="67" t="s">
        <v>13094</v>
      </c>
      <c r="F1161" s="81" t="s">
        <v>3080</v>
      </c>
      <c r="G1161" s="45"/>
      <c r="H1161" s="45"/>
      <c r="I1161" s="45"/>
      <c r="J1161" s="45"/>
    </row>
    <row r="1162" spans="1:10" ht="14.1" customHeight="1" thickBot="1" x14ac:dyDescent="0.25">
      <c r="A1162" s="88"/>
      <c r="B1162" s="67" t="s">
        <v>1786</v>
      </c>
      <c r="C1162" s="77">
        <f>IF(C1161="","",IF(AND(MONTH(C1161)&gt;=1,MONTH(C1161)&lt;=3),1,IF(AND(MONTH(C1161)&gt;=4,MONTH(C1161)&lt;=6),2,IF(AND(MONTH(C1161)&gt;=7,MONTH(C1161)&lt;=9),3,4))))</f>
        <v>3</v>
      </c>
      <c r="D1162" s="88"/>
      <c r="E1162" s="67" t="s">
        <v>2417</v>
      </c>
      <c r="F1162" s="81" t="s">
        <v>11113</v>
      </c>
      <c r="G1162" s="45"/>
      <c r="H1162" s="45"/>
      <c r="I1162" s="45"/>
      <c r="J1162" s="45"/>
    </row>
    <row r="1163" spans="1:10" ht="14.1" customHeight="1" thickBot="1" x14ac:dyDescent="0.25">
      <c r="A1163" s="88"/>
      <c r="B1163" s="67" t="s">
        <v>12943</v>
      </c>
      <c r="C1163" s="76">
        <v>44788</v>
      </c>
      <c r="D1163" s="88"/>
      <c r="E1163" s="67" t="s">
        <v>3073</v>
      </c>
      <c r="F1163" s="81" t="s">
        <v>11113</v>
      </c>
      <c r="G1163" s="45"/>
      <c r="H1163" s="45"/>
      <c r="I1163" s="45"/>
      <c r="J1163" s="45"/>
    </row>
    <row r="1164" spans="1:10" ht="14.1" customHeight="1" thickBot="1" x14ac:dyDescent="0.25">
      <c r="A1164" s="88"/>
      <c r="B1164" s="67" t="s">
        <v>1786</v>
      </c>
      <c r="C1164" s="77">
        <f>IF(C1163="","",IF(AND(MONTH(C1163)&gt;=1,MONTH(C1163)&lt;=3),1,IF(AND(MONTH(C1163)&gt;=4,MONTH(C1163)&lt;=6),2,IF(AND(MONTH(C1163)&gt;=7,MONTH(C1163)&lt;=9),3,4))))</f>
        <v>3</v>
      </c>
      <c r="D1164" s="88"/>
      <c r="E1164" s="67" t="s">
        <v>13193</v>
      </c>
      <c r="F1164" s="66" t="s">
        <v>11113</v>
      </c>
      <c r="G1164" s="45"/>
      <c r="H1164" s="45"/>
      <c r="I1164" s="45"/>
      <c r="J1164" s="45"/>
    </row>
    <row r="1165" spans="1:10" ht="14.1" customHeight="1" thickBot="1" x14ac:dyDescent="0.25">
      <c r="A1165" s="45"/>
      <c r="B1165" s="45"/>
      <c r="C1165" s="45"/>
      <c r="D1165" s="45"/>
      <c r="E1165" s="45"/>
      <c r="F1165" s="45"/>
      <c r="G1165" s="45"/>
      <c r="H1165" s="45"/>
      <c r="I1165" s="45"/>
      <c r="J1165" s="45"/>
    </row>
    <row r="1166" spans="1:10" ht="14.1" customHeight="1" thickBot="1" x14ac:dyDescent="0.25">
      <c r="A1166" s="72" t="s">
        <v>15736</v>
      </c>
      <c r="B1166" s="72" t="s">
        <v>16147</v>
      </c>
      <c r="C1166" s="72" t="s">
        <v>15642</v>
      </c>
      <c r="D1166" s="72" t="s">
        <v>15252</v>
      </c>
      <c r="E1166" s="72" t="s">
        <v>6933</v>
      </c>
      <c r="F1166" s="72" t="s">
        <v>15281</v>
      </c>
      <c r="G1166" s="45"/>
      <c r="H1166" s="45"/>
      <c r="I1166" s="45"/>
      <c r="J1166" s="45"/>
    </row>
    <row r="1167" spans="1:10" ht="14.1" customHeight="1" x14ac:dyDescent="0.2">
      <c r="A1167" s="82">
        <v>24111503</v>
      </c>
      <c r="B1167" s="69" t="str">
        <f ca="1">IFERROR(INDEX(UNSPSCDes,MATCH(INDIRECT(ADDRESS(ROW(),COLUMN()-1,4)),UNSPSCCode,0)),"")</f>
        <v>Bolsas plásticas</v>
      </c>
      <c r="C1167" s="82" t="s">
        <v>5079</v>
      </c>
      <c r="D1167" s="82">
        <v>150</v>
      </c>
      <c r="E1167" s="71">
        <v>1180</v>
      </c>
      <c r="F1167" s="70">
        <f ca="1">INDIRECT(ADDRESS(ROW(),COLUMN()-2,4))*INDIRECT(ADDRESS(ROW(),COLUMN()-1,4))</f>
        <v>177000</v>
      </c>
      <c r="G1167" s="45"/>
      <c r="H1167" s="45"/>
      <c r="I1167" s="45"/>
      <c r="J1167" s="45"/>
    </row>
    <row r="1168" spans="1:10" ht="13.5" customHeight="1" x14ac:dyDescent="0.2">
      <c r="A1168" s="82">
        <v>24111503</v>
      </c>
      <c r="B1168" s="69" t="str">
        <f ca="1">IFERROR(INDEX(UNSPSCDes,MATCH(INDIRECT(ADDRESS(ROW(),COLUMN()-1,4)),UNSPSCCode,0)),"")</f>
        <v>Bolsas plásticas</v>
      </c>
      <c r="C1168" s="82" t="s">
        <v>5079</v>
      </c>
      <c r="D1168" s="82">
        <v>150</v>
      </c>
      <c r="E1168" s="71">
        <v>885</v>
      </c>
      <c r="F1168" s="70">
        <f ca="1">INDIRECT(ADDRESS(ROW(),COLUMN()-2,4))*INDIRECT(ADDRESS(ROW(),COLUMN()-1,4))</f>
        <v>132750</v>
      </c>
      <c r="G1168" s="45"/>
      <c r="H1168" s="45"/>
      <c r="I1168" s="45"/>
      <c r="J1168" s="45"/>
    </row>
    <row r="1169" spans="1:10" ht="13.5" customHeight="1" x14ac:dyDescent="0.2">
      <c r="A1169" s="82">
        <v>24111503</v>
      </c>
      <c r="B1169" s="69" t="str">
        <f ca="1">IFERROR(INDEX(UNSPSCDes,MATCH(INDIRECT(ADDRESS(ROW(),COLUMN()-1,4)),UNSPSCCode,0)),"")</f>
        <v>Bolsas plásticas</v>
      </c>
      <c r="C1169" s="82" t="s">
        <v>5079</v>
      </c>
      <c r="D1169" s="82">
        <v>1500</v>
      </c>
      <c r="E1169" s="71">
        <v>1152</v>
      </c>
      <c r="F1169" s="70">
        <f ca="1">INDIRECT(ADDRESS(ROW(),COLUMN()-2,4))*INDIRECT(ADDRESS(ROW(),COLUMN()-1,4))</f>
        <v>1728000</v>
      </c>
      <c r="G1169" s="45"/>
      <c r="H1169" s="45"/>
      <c r="I1169" s="45"/>
      <c r="J1169" s="45"/>
    </row>
    <row r="1170" spans="1:10" ht="13.5" customHeight="1" x14ac:dyDescent="0.2">
      <c r="A1170" s="82">
        <v>24141501</v>
      </c>
      <c r="B1170" s="69" t="str">
        <f ca="1">IFERROR(INDEX(UNSPSCDes,MATCH(INDIRECT(ADDRESS(ROW(),COLUMN()-1,4)),UNSPSCCode,0)),"")</f>
        <v>Película elástica para envoltura</v>
      </c>
      <c r="C1170" s="82" t="s">
        <v>15637</v>
      </c>
      <c r="D1170" s="82">
        <v>2500</v>
      </c>
      <c r="E1170" s="71">
        <v>102</v>
      </c>
      <c r="F1170" s="70">
        <f ca="1">INDIRECT(ADDRESS(ROW(),COLUMN()-2,4))*INDIRECT(ADDRESS(ROW(),COLUMN()-1,4))</f>
        <v>255000</v>
      </c>
      <c r="G1170" s="45"/>
      <c r="H1170" s="45"/>
      <c r="I1170" s="45"/>
      <c r="J1170" s="45"/>
    </row>
    <row r="1171" spans="1:10" ht="13.5" customHeight="1" x14ac:dyDescent="0.2">
      <c r="A1171" s="82">
        <v>24141501</v>
      </c>
      <c r="B1171" s="69" t="str">
        <f ca="1">IFERROR(INDEX(UNSPSCDes,MATCH(INDIRECT(ADDRESS(ROW(),COLUMN()-1,4)),UNSPSCCode,0)),"")</f>
        <v>Película elástica para envoltura</v>
      </c>
      <c r="C1171" s="82" t="s">
        <v>15637</v>
      </c>
      <c r="D1171" s="82">
        <v>3000</v>
      </c>
      <c r="E1171" s="71">
        <v>102</v>
      </c>
      <c r="F1171" s="70">
        <f ca="1">INDIRECT(ADDRESS(ROW(),COLUMN()-2,4))*INDIRECT(ADDRESS(ROW(),COLUMN()-1,4))</f>
        <v>306000</v>
      </c>
      <c r="G1171" s="45"/>
      <c r="H1171" s="45"/>
      <c r="I1171" s="45"/>
      <c r="J1171" s="45"/>
    </row>
    <row r="1172" spans="1:10" ht="14.1" customHeight="1" x14ac:dyDescent="0.2">
      <c r="A1172" s="45"/>
      <c r="B1172" s="45"/>
      <c r="C1172" s="45"/>
      <c r="D1172" s="45"/>
      <c r="E1172" s="73" t="s">
        <v>12551</v>
      </c>
      <c r="F1172" s="74">
        <f ca="1">SUM(Table380[MONTO TOTAL ESTIMADO])</f>
        <v>2598750</v>
      </c>
      <c r="G1172" s="45"/>
      <c r="H1172" s="45" t="str">
        <f>C1160</f>
        <v>Bienes</v>
      </c>
      <c r="I1172" s="45" t="str">
        <f>E1160</f>
        <v>No</v>
      </c>
      <c r="J1172" s="45" t="str">
        <f>D1160</f>
        <v>Comparacion de Precios</v>
      </c>
    </row>
    <row r="1173" spans="1:10" ht="14.1" customHeight="1" thickBot="1" x14ac:dyDescent="0.3"/>
    <row r="1174" spans="1:10" ht="33.75" customHeight="1" thickBot="1" x14ac:dyDescent="0.25">
      <c r="A1174" s="64" t="s">
        <v>16383</v>
      </c>
      <c r="B1174" s="64" t="s">
        <v>161</v>
      </c>
      <c r="C1174" s="64" t="s">
        <v>11725</v>
      </c>
      <c r="D1174" s="64" t="s">
        <v>14378</v>
      </c>
      <c r="E1174" s="64" t="s">
        <v>10963</v>
      </c>
      <c r="F1174" s="64" t="s">
        <v>11096</v>
      </c>
      <c r="G1174" s="45"/>
      <c r="H1174" s="45"/>
      <c r="I1174" s="45"/>
      <c r="J1174" s="45"/>
    </row>
    <row r="1175" spans="1:10" ht="14.1" customHeight="1" thickBot="1" x14ac:dyDescent="0.25">
      <c r="A1175" s="66" t="s">
        <v>18928</v>
      </c>
      <c r="B1175" s="66" t="s">
        <v>18939</v>
      </c>
      <c r="C1175" s="66" t="s">
        <v>17799</v>
      </c>
      <c r="D1175" s="66" t="s">
        <v>1875</v>
      </c>
      <c r="E1175" s="66" t="s">
        <v>8856</v>
      </c>
      <c r="F1175" s="66"/>
      <c r="G1175" s="45"/>
      <c r="H1175" s="45"/>
      <c r="I1175" s="45"/>
      <c r="J1175" s="45"/>
    </row>
    <row r="1176" spans="1:10" ht="14.1" customHeight="1" thickBot="1" x14ac:dyDescent="0.25">
      <c r="A1176" s="87" t="s">
        <v>14828</v>
      </c>
      <c r="B1176" s="67" t="s">
        <v>8530</v>
      </c>
      <c r="C1176" s="76">
        <v>44692</v>
      </c>
      <c r="D1176" s="87" t="s">
        <v>9387</v>
      </c>
      <c r="E1176" s="67" t="s">
        <v>13094</v>
      </c>
      <c r="F1176" s="81" t="s">
        <v>3080</v>
      </c>
      <c r="G1176" s="45"/>
      <c r="H1176" s="45"/>
      <c r="I1176" s="45"/>
      <c r="J1176" s="45"/>
    </row>
    <row r="1177" spans="1:10" ht="14.1" customHeight="1" thickBot="1" x14ac:dyDescent="0.25">
      <c r="A1177" s="88"/>
      <c r="B1177" s="67" t="s">
        <v>1786</v>
      </c>
      <c r="C1177" s="77">
        <f>IF(C1176="","",IF(AND(MONTH(C1176)&gt;=1,MONTH(C1176)&lt;=3),1,IF(AND(MONTH(C1176)&gt;=4,MONTH(C1176)&lt;=6),2,IF(AND(MONTH(C1176)&gt;=7,MONTH(C1176)&lt;=9),3,4))))</f>
        <v>2</v>
      </c>
      <c r="D1177" s="88"/>
      <c r="E1177" s="67" t="s">
        <v>2417</v>
      </c>
      <c r="F1177" s="81" t="s">
        <v>11113</v>
      </c>
      <c r="G1177" s="45"/>
      <c r="H1177" s="45"/>
      <c r="I1177" s="45"/>
      <c r="J1177" s="45"/>
    </row>
    <row r="1178" spans="1:10" ht="14.1" customHeight="1" thickBot="1" x14ac:dyDescent="0.25">
      <c r="A1178" s="88"/>
      <c r="B1178" s="67" t="s">
        <v>12943</v>
      </c>
      <c r="C1178" s="76">
        <v>44740</v>
      </c>
      <c r="D1178" s="88"/>
      <c r="E1178" s="67" t="s">
        <v>3073</v>
      </c>
      <c r="F1178" s="81" t="s">
        <v>11113</v>
      </c>
      <c r="G1178" s="45"/>
      <c r="H1178" s="45"/>
      <c r="I1178" s="45"/>
      <c r="J1178" s="45"/>
    </row>
    <row r="1179" spans="1:10" ht="14.1" customHeight="1" thickBot="1" x14ac:dyDescent="0.25">
      <c r="A1179" s="88"/>
      <c r="B1179" s="67" t="s">
        <v>1786</v>
      </c>
      <c r="C1179" s="77">
        <f>IF(C1178="","",IF(AND(MONTH(C1178)&gt;=1,MONTH(C1178)&lt;=3),1,IF(AND(MONTH(C1178)&gt;=4,MONTH(C1178)&lt;=6),2,IF(AND(MONTH(C1178)&gt;=7,MONTH(C1178)&lt;=9),3,4))))</f>
        <v>2</v>
      </c>
      <c r="D1179" s="88"/>
      <c r="E1179" s="67" t="s">
        <v>13193</v>
      </c>
      <c r="F1179" s="66" t="s">
        <v>11113</v>
      </c>
      <c r="G1179" s="45"/>
      <c r="H1179" s="45"/>
      <c r="I1179" s="45"/>
      <c r="J1179" s="45"/>
    </row>
    <row r="1180" spans="1:10" ht="14.1" customHeight="1" thickBot="1" x14ac:dyDescent="0.25">
      <c r="A1180" s="45"/>
      <c r="B1180" s="45"/>
      <c r="C1180" s="45"/>
      <c r="D1180" s="45"/>
      <c r="E1180" s="45"/>
      <c r="F1180" s="45"/>
      <c r="G1180" s="45"/>
      <c r="H1180" s="45"/>
      <c r="I1180" s="45"/>
      <c r="J1180" s="45"/>
    </row>
    <row r="1181" spans="1:10" ht="14.1" customHeight="1" thickBot="1" x14ac:dyDescent="0.25">
      <c r="A1181" s="72" t="s">
        <v>15736</v>
      </c>
      <c r="B1181" s="72" t="s">
        <v>16147</v>
      </c>
      <c r="C1181" s="72" t="s">
        <v>15642</v>
      </c>
      <c r="D1181" s="72" t="s">
        <v>15252</v>
      </c>
      <c r="E1181" s="72" t="s">
        <v>6933</v>
      </c>
      <c r="F1181" s="72" t="s">
        <v>15281</v>
      </c>
      <c r="G1181" s="45"/>
      <c r="H1181" s="45"/>
      <c r="I1181" s="45"/>
      <c r="J1181" s="45"/>
    </row>
    <row r="1182" spans="1:10" ht="13.5" customHeight="1" x14ac:dyDescent="0.2">
      <c r="A1182" s="82">
        <v>11162111</v>
      </c>
      <c r="B1182" s="69" t="str">
        <f ca="1">IFERROR(INDEX(UNSPSCDes,MATCH(INDIRECT(ADDRESS(ROW(),COLUMN()-1,4)),UNSPSCCode,0)),"")</f>
        <v>Malla</v>
      </c>
      <c r="C1182" s="82" t="s">
        <v>1449</v>
      </c>
      <c r="D1182" s="82">
        <v>100</v>
      </c>
      <c r="E1182" s="71">
        <v>19411</v>
      </c>
      <c r="F1182" s="70">
        <f ca="1">INDIRECT(ADDRESS(ROW(),COLUMN()-2,4))*INDIRECT(ADDRESS(ROW(),COLUMN()-1,4))</f>
        <v>1941100</v>
      </c>
      <c r="G1182" s="45"/>
      <c r="H1182" s="45"/>
      <c r="I1182" s="45"/>
      <c r="J1182" s="45"/>
    </row>
    <row r="1183" spans="1:10" ht="14.1" customHeight="1" x14ac:dyDescent="0.2">
      <c r="A1183" s="45"/>
      <c r="B1183" s="45"/>
      <c r="C1183" s="45"/>
      <c r="D1183" s="45"/>
      <c r="E1183" s="73" t="s">
        <v>12551</v>
      </c>
      <c r="F1183" s="74">
        <f ca="1">SUM(Table381[MONTO TOTAL ESTIMADO])</f>
        <v>1941100</v>
      </c>
      <c r="G1183" s="45"/>
      <c r="H1183" s="45" t="str">
        <f>C1175</f>
        <v>Bienes</v>
      </c>
      <c r="I1183" s="45" t="str">
        <f>E1175</f>
        <v>Sí</v>
      </c>
      <c r="J1183" s="45" t="str">
        <f>D1175</f>
        <v>Comparacion de Precios</v>
      </c>
    </row>
    <row r="1184" spans="1:10" ht="14.1" customHeight="1" thickBot="1" x14ac:dyDescent="0.3"/>
    <row r="1185" spans="1:10" ht="33.75" customHeight="1" thickBot="1" x14ac:dyDescent="0.25">
      <c r="A1185" s="64" t="s">
        <v>16383</v>
      </c>
      <c r="B1185" s="64" t="s">
        <v>161</v>
      </c>
      <c r="C1185" s="64" t="s">
        <v>11725</v>
      </c>
      <c r="D1185" s="64" t="s">
        <v>14378</v>
      </c>
      <c r="E1185" s="64" t="s">
        <v>10963</v>
      </c>
      <c r="F1185" s="64" t="s">
        <v>11096</v>
      </c>
      <c r="G1185" s="45"/>
      <c r="H1185" s="45"/>
      <c r="I1185" s="45"/>
      <c r="J1185" s="45"/>
    </row>
    <row r="1186" spans="1:10" ht="14.1" customHeight="1" thickBot="1" x14ac:dyDescent="0.25">
      <c r="A1186" s="66" t="s">
        <v>18940</v>
      </c>
      <c r="B1186" s="66" t="s">
        <v>18941</v>
      </c>
      <c r="C1186" s="66" t="s">
        <v>6799</v>
      </c>
      <c r="D1186" s="66" t="s">
        <v>2518</v>
      </c>
      <c r="E1186" s="66" t="s">
        <v>17855</v>
      </c>
      <c r="F1186" s="66"/>
      <c r="G1186" s="45"/>
      <c r="H1186" s="45"/>
      <c r="I1186" s="45"/>
      <c r="J1186" s="45"/>
    </row>
    <row r="1187" spans="1:10" ht="14.1" customHeight="1" thickBot="1" x14ac:dyDescent="0.25">
      <c r="A1187" s="87" t="s">
        <v>14828</v>
      </c>
      <c r="B1187" s="67" t="s">
        <v>8530</v>
      </c>
      <c r="C1187" s="76">
        <v>44713</v>
      </c>
      <c r="D1187" s="87" t="s">
        <v>9387</v>
      </c>
      <c r="E1187" s="67" t="s">
        <v>13094</v>
      </c>
      <c r="F1187" s="81" t="s">
        <v>3080</v>
      </c>
      <c r="G1187" s="45"/>
      <c r="H1187" s="45"/>
      <c r="I1187" s="45"/>
      <c r="J1187" s="45"/>
    </row>
    <row r="1188" spans="1:10" ht="14.1" customHeight="1" thickBot="1" x14ac:dyDescent="0.25">
      <c r="A1188" s="88"/>
      <c r="B1188" s="67" t="s">
        <v>1786</v>
      </c>
      <c r="C1188" s="77">
        <f>IF(C1187="","",IF(AND(MONTH(C1187)&gt;=1,MONTH(C1187)&lt;=3),1,IF(AND(MONTH(C1187)&gt;=4,MONTH(C1187)&lt;=6),2,IF(AND(MONTH(C1187)&gt;=7,MONTH(C1187)&lt;=9),3,4))))</f>
        <v>2</v>
      </c>
      <c r="D1188" s="88"/>
      <c r="E1188" s="67" t="s">
        <v>2417</v>
      </c>
      <c r="F1188" s="81" t="s">
        <v>11113</v>
      </c>
      <c r="G1188" s="45"/>
      <c r="H1188" s="45"/>
      <c r="I1188" s="45"/>
      <c r="J1188" s="45"/>
    </row>
    <row r="1189" spans="1:10" ht="14.1" customHeight="1" thickBot="1" x14ac:dyDescent="0.25">
      <c r="A1189" s="88"/>
      <c r="B1189" s="67" t="s">
        <v>12943</v>
      </c>
      <c r="C1189" s="76">
        <v>44805</v>
      </c>
      <c r="D1189" s="88"/>
      <c r="E1189" s="67" t="s">
        <v>3073</v>
      </c>
      <c r="F1189" s="81" t="s">
        <v>11113</v>
      </c>
      <c r="G1189" s="45"/>
      <c r="H1189" s="45"/>
      <c r="I1189" s="45"/>
      <c r="J1189" s="45"/>
    </row>
    <row r="1190" spans="1:10" ht="14.1" customHeight="1" thickBot="1" x14ac:dyDescent="0.25">
      <c r="A1190" s="88"/>
      <c r="B1190" s="67" t="s">
        <v>1786</v>
      </c>
      <c r="C1190" s="77">
        <f>IF(C1189="","",IF(AND(MONTH(C1189)&gt;=1,MONTH(C1189)&lt;=3),1,IF(AND(MONTH(C1189)&gt;=4,MONTH(C1189)&lt;=6),2,IF(AND(MONTH(C1189)&gt;=7,MONTH(C1189)&lt;=9),3,4))))</f>
        <v>3</v>
      </c>
      <c r="D1190" s="88"/>
      <c r="E1190" s="67" t="s">
        <v>13193</v>
      </c>
      <c r="F1190" s="66" t="s">
        <v>11113</v>
      </c>
      <c r="G1190" s="45"/>
      <c r="H1190" s="45"/>
      <c r="I1190" s="45"/>
      <c r="J1190" s="45"/>
    </row>
    <row r="1191" spans="1:10" ht="14.1" customHeight="1" thickBot="1" x14ac:dyDescent="0.25">
      <c r="A1191" s="45"/>
      <c r="B1191" s="45"/>
      <c r="C1191" s="45"/>
      <c r="D1191" s="45"/>
      <c r="E1191" s="45"/>
      <c r="F1191" s="45"/>
      <c r="G1191" s="45"/>
      <c r="H1191" s="45"/>
      <c r="I1191" s="45"/>
      <c r="J1191" s="45"/>
    </row>
    <row r="1192" spans="1:10" ht="14.1" customHeight="1" thickBot="1" x14ac:dyDescent="0.25">
      <c r="A1192" s="72" t="s">
        <v>15736</v>
      </c>
      <c r="B1192" s="72" t="s">
        <v>16147</v>
      </c>
      <c r="C1192" s="72" t="s">
        <v>15642</v>
      </c>
      <c r="D1192" s="72" t="s">
        <v>15252</v>
      </c>
      <c r="E1192" s="72" t="s">
        <v>6933</v>
      </c>
      <c r="F1192" s="72" t="s">
        <v>15281</v>
      </c>
      <c r="G1192" s="45"/>
      <c r="H1192" s="45"/>
      <c r="I1192" s="45"/>
      <c r="J1192" s="45"/>
    </row>
    <row r="1193" spans="1:10" ht="14.1" customHeight="1" x14ac:dyDescent="0.2">
      <c r="A1193" s="82">
        <v>78101803</v>
      </c>
      <c r="B1193" s="69" t="str">
        <f ca="1">IFERROR(INDEX(UNSPSCDes,MATCH(INDIRECT(ADDRESS(ROW(),COLUMN()-1,4)),UNSPSCCode,0)),"")</f>
        <v>Servicios de transporte de vehículos</v>
      </c>
      <c r="C1193" s="82" t="s">
        <v>1449</v>
      </c>
      <c r="D1193" s="82">
        <v>44</v>
      </c>
      <c r="E1193" s="71">
        <v>850000</v>
      </c>
      <c r="F1193" s="70">
        <f ca="1">INDIRECT(ADDRESS(ROW(),COLUMN()-2,4))*INDIRECT(ADDRESS(ROW(),COLUMN()-1,4))</f>
        <v>37400000</v>
      </c>
      <c r="G1193" s="45"/>
      <c r="H1193" s="45"/>
      <c r="I1193" s="45"/>
      <c r="J1193" s="45"/>
    </row>
    <row r="1194" spans="1:10" ht="13.5" customHeight="1" x14ac:dyDescent="0.2">
      <c r="A1194" s="82">
        <v>78101803</v>
      </c>
      <c r="B1194" s="69" t="str">
        <f ca="1">IFERROR(INDEX(UNSPSCDes,MATCH(INDIRECT(ADDRESS(ROW(),COLUMN()-1,4)),UNSPSCCode,0)),"")</f>
        <v>Servicios de transporte de vehículos</v>
      </c>
      <c r="C1194" s="82" t="s">
        <v>1449</v>
      </c>
      <c r="D1194" s="82">
        <v>10</v>
      </c>
      <c r="E1194" s="71">
        <v>900000</v>
      </c>
      <c r="F1194" s="70">
        <f ca="1">INDIRECT(ADDRESS(ROW(),COLUMN()-2,4))*INDIRECT(ADDRESS(ROW(),COLUMN()-1,4))</f>
        <v>9000000</v>
      </c>
      <c r="G1194" s="45"/>
      <c r="H1194" s="45"/>
      <c r="I1194" s="45"/>
      <c r="J1194" s="45"/>
    </row>
    <row r="1195" spans="1:10" ht="13.5" customHeight="1" x14ac:dyDescent="0.2">
      <c r="A1195" s="82">
        <v>78101803</v>
      </c>
      <c r="B1195" s="69" t="str">
        <f ca="1">IFERROR(INDEX(UNSPSCDes,MATCH(INDIRECT(ADDRESS(ROW(),COLUMN()-1,4)),UNSPSCCode,0)),"")</f>
        <v>Servicios de transporte de vehículos</v>
      </c>
      <c r="C1195" s="82" t="s">
        <v>1449</v>
      </c>
      <c r="D1195" s="82">
        <v>4</v>
      </c>
      <c r="E1195" s="71">
        <v>1000000</v>
      </c>
      <c r="F1195" s="70">
        <f ca="1">INDIRECT(ADDRESS(ROW(),COLUMN()-2,4))*INDIRECT(ADDRESS(ROW(),COLUMN()-1,4))</f>
        <v>4000000</v>
      </c>
      <c r="G1195" s="45"/>
      <c r="H1195" s="45"/>
      <c r="I1195" s="45"/>
      <c r="J1195" s="45"/>
    </row>
    <row r="1196" spans="1:10" ht="14.1" customHeight="1" x14ac:dyDescent="0.2">
      <c r="A1196" s="45"/>
      <c r="B1196" s="45"/>
      <c r="C1196" s="45"/>
      <c r="D1196" s="45"/>
      <c r="E1196" s="73" t="s">
        <v>12551</v>
      </c>
      <c r="F1196" s="74">
        <f ca="1">SUM(Table382[MONTO TOTAL ESTIMADO])</f>
        <v>50400000</v>
      </c>
      <c r="G1196" s="45"/>
      <c r="H1196" s="45" t="str">
        <f>C1186</f>
        <v>Servicios</v>
      </c>
      <c r="I1196" s="45" t="str">
        <f>E1186</f>
        <v>No</v>
      </c>
      <c r="J1196" s="45" t="str">
        <f>D1186</f>
        <v>Licitacion Publica</v>
      </c>
    </row>
    <row r="1197" spans="1:10" ht="14.1" customHeight="1" thickBot="1" x14ac:dyDescent="0.3"/>
    <row r="1198" spans="1:10" ht="33.75" customHeight="1" thickBot="1" x14ac:dyDescent="0.25">
      <c r="A1198" s="64" t="s">
        <v>16383</v>
      </c>
      <c r="B1198" s="64" t="s">
        <v>161</v>
      </c>
      <c r="C1198" s="64" t="s">
        <v>11725</v>
      </c>
      <c r="D1198" s="64" t="s">
        <v>14378</v>
      </c>
      <c r="E1198" s="64" t="s">
        <v>10963</v>
      </c>
      <c r="F1198" s="64" t="s">
        <v>11096</v>
      </c>
      <c r="G1198" s="45"/>
      <c r="H1198" s="45"/>
      <c r="I1198" s="45"/>
      <c r="J1198" s="45"/>
    </row>
    <row r="1199" spans="1:10" ht="14.1" customHeight="1" thickBot="1" x14ac:dyDescent="0.25">
      <c r="A1199" s="66" t="s">
        <v>18942</v>
      </c>
      <c r="B1199" s="66" t="s">
        <v>18943</v>
      </c>
      <c r="C1199" s="66" t="s">
        <v>6799</v>
      </c>
      <c r="D1199" s="66" t="s">
        <v>17484</v>
      </c>
      <c r="E1199" s="66" t="s">
        <v>8856</v>
      </c>
      <c r="F1199" s="66"/>
      <c r="G1199" s="45"/>
      <c r="H1199" s="45"/>
      <c r="I1199" s="45"/>
      <c r="J1199" s="45"/>
    </row>
    <row r="1200" spans="1:10" ht="14.1" customHeight="1" thickBot="1" x14ac:dyDescent="0.25">
      <c r="A1200" s="87" t="s">
        <v>14828</v>
      </c>
      <c r="B1200" s="67" t="s">
        <v>8530</v>
      </c>
      <c r="C1200" s="76">
        <v>44579</v>
      </c>
      <c r="D1200" s="87" t="s">
        <v>9387</v>
      </c>
      <c r="E1200" s="67" t="s">
        <v>13094</v>
      </c>
      <c r="F1200" s="81" t="s">
        <v>3080</v>
      </c>
      <c r="G1200" s="45"/>
      <c r="H1200" s="45"/>
      <c r="I1200" s="45"/>
      <c r="J1200" s="45"/>
    </row>
    <row r="1201" spans="1:10" ht="14.1" customHeight="1" thickBot="1" x14ac:dyDescent="0.25">
      <c r="A1201" s="88"/>
      <c r="B1201" s="67" t="s">
        <v>1786</v>
      </c>
      <c r="C1201" s="77">
        <f>IF(C1200="","",IF(AND(MONTH(C1200)&gt;=1,MONTH(C1200)&lt;=3),1,IF(AND(MONTH(C1200)&gt;=4,MONTH(C1200)&lt;=6),2,IF(AND(MONTH(C1200)&gt;=7,MONTH(C1200)&lt;=9),3,4))))</f>
        <v>1</v>
      </c>
      <c r="D1201" s="88"/>
      <c r="E1201" s="67" t="s">
        <v>2417</v>
      </c>
      <c r="F1201" s="81" t="s">
        <v>11113</v>
      </c>
      <c r="G1201" s="45"/>
      <c r="H1201" s="45"/>
      <c r="I1201" s="45"/>
      <c r="J1201" s="45"/>
    </row>
    <row r="1202" spans="1:10" ht="14.1" customHeight="1" thickBot="1" x14ac:dyDescent="0.25">
      <c r="A1202" s="88"/>
      <c r="B1202" s="67" t="s">
        <v>12943</v>
      </c>
      <c r="C1202" s="76">
        <v>44589</v>
      </c>
      <c r="D1202" s="88"/>
      <c r="E1202" s="67" t="s">
        <v>3073</v>
      </c>
      <c r="F1202" s="81" t="s">
        <v>11113</v>
      </c>
      <c r="G1202" s="45"/>
      <c r="H1202" s="45"/>
      <c r="I1202" s="45"/>
      <c r="J1202" s="45"/>
    </row>
    <row r="1203" spans="1:10" ht="14.1" customHeight="1" thickBot="1" x14ac:dyDescent="0.25">
      <c r="A1203" s="88"/>
      <c r="B1203" s="67" t="s">
        <v>1786</v>
      </c>
      <c r="C1203" s="77">
        <f>IF(C1202="","",IF(AND(MONTH(C1202)&gt;=1,MONTH(C1202)&lt;=3),1,IF(AND(MONTH(C1202)&gt;=4,MONTH(C1202)&lt;=6),2,IF(AND(MONTH(C1202)&gt;=7,MONTH(C1202)&lt;=9),3,4))))</f>
        <v>1</v>
      </c>
      <c r="D1203" s="88"/>
      <c r="E1203" s="67" t="s">
        <v>13193</v>
      </c>
      <c r="F1203" s="66" t="s">
        <v>11113</v>
      </c>
      <c r="G1203" s="45"/>
      <c r="H1203" s="45"/>
      <c r="I1203" s="45"/>
      <c r="J1203" s="45"/>
    </row>
    <row r="1204" spans="1:10" ht="14.1" customHeight="1" thickBot="1" x14ac:dyDescent="0.25">
      <c r="A1204" s="45"/>
      <c r="B1204" s="45"/>
      <c r="C1204" s="45"/>
      <c r="D1204" s="45"/>
      <c r="E1204" s="45"/>
      <c r="F1204" s="45"/>
      <c r="G1204" s="45"/>
      <c r="H1204" s="45"/>
      <c r="I1204" s="45"/>
      <c r="J1204" s="45"/>
    </row>
    <row r="1205" spans="1:10" ht="14.1" customHeight="1" thickBot="1" x14ac:dyDescent="0.25">
      <c r="A1205" s="72" t="s">
        <v>15736</v>
      </c>
      <c r="B1205" s="72" t="s">
        <v>16147</v>
      </c>
      <c r="C1205" s="72" t="s">
        <v>15642</v>
      </c>
      <c r="D1205" s="72" t="s">
        <v>15252</v>
      </c>
      <c r="E1205" s="72" t="s">
        <v>6933</v>
      </c>
      <c r="F1205" s="72" t="s">
        <v>15281</v>
      </c>
      <c r="G1205" s="45"/>
      <c r="H1205" s="45"/>
      <c r="I1205" s="45"/>
      <c r="J1205" s="45"/>
    </row>
    <row r="1206" spans="1:10" ht="14.1" customHeight="1" x14ac:dyDescent="0.2">
      <c r="A1206" s="82">
        <v>82101504</v>
      </c>
      <c r="B1206" s="69" t="str">
        <f ca="1">IFERROR(INDEX(UNSPSCDes,MATCH(INDIRECT(ADDRESS(ROW(),COLUMN()-1,4)),UNSPSCCode,0)),"")</f>
        <v>Publicidad en periódicos</v>
      </c>
      <c r="C1206" s="82" t="s">
        <v>1449</v>
      </c>
      <c r="D1206" s="82">
        <v>2</v>
      </c>
      <c r="E1206" s="71">
        <v>50000</v>
      </c>
      <c r="F1206" s="70">
        <f ca="1">INDIRECT(ADDRESS(ROW(),COLUMN()-2,4))*INDIRECT(ADDRESS(ROW(),COLUMN()-1,4))</f>
        <v>100000</v>
      </c>
      <c r="G1206" s="45"/>
      <c r="H1206" s="45"/>
      <c r="I1206" s="45"/>
      <c r="J1206" s="45"/>
    </row>
    <row r="1207" spans="1:10" ht="13.5" customHeight="1" x14ac:dyDescent="0.2">
      <c r="A1207" s="82">
        <v>82101504</v>
      </c>
      <c r="B1207" s="69" t="str">
        <f ca="1">IFERROR(INDEX(UNSPSCDes,MATCH(INDIRECT(ADDRESS(ROW(),COLUMN()-1,4)),UNSPSCCode,0)),"")</f>
        <v>Publicidad en periódicos</v>
      </c>
      <c r="C1207" s="82" t="s">
        <v>1449</v>
      </c>
      <c r="D1207" s="82">
        <v>6</v>
      </c>
      <c r="E1207" s="71">
        <v>40000</v>
      </c>
      <c r="F1207" s="70">
        <f ca="1">INDIRECT(ADDRESS(ROW(),COLUMN()-2,4))*INDIRECT(ADDRESS(ROW(),COLUMN()-1,4))</f>
        <v>240000</v>
      </c>
      <c r="G1207" s="45"/>
      <c r="H1207" s="45"/>
      <c r="I1207" s="45"/>
      <c r="J1207" s="45"/>
    </row>
    <row r="1208" spans="1:10" ht="14.1" customHeight="1" x14ac:dyDescent="0.2">
      <c r="A1208" s="45"/>
      <c r="B1208" s="45"/>
      <c r="C1208" s="45"/>
      <c r="D1208" s="45"/>
      <c r="E1208" s="73" t="s">
        <v>12551</v>
      </c>
      <c r="F1208" s="74">
        <f ca="1">SUM(Table383[MONTO TOTAL ESTIMADO])</f>
        <v>340000</v>
      </c>
      <c r="G1208" s="45"/>
      <c r="H1208" s="45" t="str">
        <f>C1199</f>
        <v>Servicios</v>
      </c>
      <c r="I1208" s="45" t="str">
        <f>E1199</f>
        <v>Sí</v>
      </c>
      <c r="J1208" s="45" t="str">
        <f>D1199</f>
        <v>Compras Menores</v>
      </c>
    </row>
    <row r="1209" spans="1:10" ht="14.1" customHeight="1" thickBot="1" x14ac:dyDescent="0.3"/>
    <row r="1210" spans="1:10" ht="33.75" customHeight="1" thickBot="1" x14ac:dyDescent="0.25">
      <c r="A1210" s="64" t="s">
        <v>16383</v>
      </c>
      <c r="B1210" s="64" t="s">
        <v>161</v>
      </c>
      <c r="C1210" s="64" t="s">
        <v>11725</v>
      </c>
      <c r="D1210" s="64" t="s">
        <v>14378</v>
      </c>
      <c r="E1210" s="64" t="s">
        <v>10963</v>
      </c>
      <c r="F1210" s="64" t="s">
        <v>11096</v>
      </c>
      <c r="G1210" s="45"/>
      <c r="H1210" s="45"/>
      <c r="I1210" s="45"/>
      <c r="J1210" s="45"/>
    </row>
    <row r="1211" spans="1:10" ht="14.1" customHeight="1" thickBot="1" x14ac:dyDescent="0.25">
      <c r="A1211" s="66" t="s">
        <v>18942</v>
      </c>
      <c r="B1211" s="66" t="s">
        <v>18944</v>
      </c>
      <c r="C1211" s="66" t="s">
        <v>6799</v>
      </c>
      <c r="D1211" s="66" t="s">
        <v>17484</v>
      </c>
      <c r="E1211" s="66" t="s">
        <v>8856</v>
      </c>
      <c r="F1211" s="66"/>
      <c r="G1211" s="45"/>
      <c r="H1211" s="45"/>
      <c r="I1211" s="45"/>
      <c r="J1211" s="45"/>
    </row>
    <row r="1212" spans="1:10" ht="14.1" customHeight="1" thickBot="1" x14ac:dyDescent="0.25">
      <c r="A1212" s="87" t="s">
        <v>14828</v>
      </c>
      <c r="B1212" s="67" t="s">
        <v>8530</v>
      </c>
      <c r="C1212" s="76">
        <v>44669</v>
      </c>
      <c r="D1212" s="87" t="s">
        <v>9387</v>
      </c>
      <c r="E1212" s="67" t="s">
        <v>13094</v>
      </c>
      <c r="F1212" s="81" t="s">
        <v>3080</v>
      </c>
      <c r="G1212" s="45"/>
      <c r="H1212" s="45"/>
      <c r="I1212" s="45"/>
      <c r="J1212" s="45"/>
    </row>
    <row r="1213" spans="1:10" ht="14.1" customHeight="1" thickBot="1" x14ac:dyDescent="0.25">
      <c r="A1213" s="88"/>
      <c r="B1213" s="67" t="s">
        <v>1786</v>
      </c>
      <c r="C1213" s="77">
        <f>IF(C1212="","",IF(AND(MONTH(C1212)&gt;=1,MONTH(C1212)&lt;=3),1,IF(AND(MONTH(C1212)&gt;=4,MONTH(C1212)&lt;=6),2,IF(AND(MONTH(C1212)&gt;=7,MONTH(C1212)&lt;=9),3,4))))</f>
        <v>2</v>
      </c>
      <c r="D1213" s="88"/>
      <c r="E1213" s="67" t="s">
        <v>2417</v>
      </c>
      <c r="F1213" s="81" t="s">
        <v>11113</v>
      </c>
      <c r="G1213" s="45"/>
      <c r="H1213" s="45"/>
      <c r="I1213" s="45"/>
      <c r="J1213" s="45"/>
    </row>
    <row r="1214" spans="1:10" ht="14.1" customHeight="1" thickBot="1" x14ac:dyDescent="0.25">
      <c r="A1214" s="88"/>
      <c r="B1214" s="67" t="s">
        <v>12943</v>
      </c>
      <c r="C1214" s="76">
        <v>44679</v>
      </c>
      <c r="D1214" s="88"/>
      <c r="E1214" s="67" t="s">
        <v>3073</v>
      </c>
      <c r="F1214" s="81" t="s">
        <v>11113</v>
      </c>
      <c r="G1214" s="45"/>
      <c r="H1214" s="45"/>
      <c r="I1214" s="45"/>
      <c r="J1214" s="45"/>
    </row>
    <row r="1215" spans="1:10" ht="14.1" customHeight="1" thickBot="1" x14ac:dyDescent="0.25">
      <c r="A1215" s="88"/>
      <c r="B1215" s="67" t="s">
        <v>1786</v>
      </c>
      <c r="C1215" s="77">
        <f>IF(C1214="","",IF(AND(MONTH(C1214)&gt;=1,MONTH(C1214)&lt;=3),1,IF(AND(MONTH(C1214)&gt;=4,MONTH(C1214)&lt;=6),2,IF(AND(MONTH(C1214)&gt;=7,MONTH(C1214)&lt;=9),3,4))))</f>
        <v>2</v>
      </c>
      <c r="D1215" s="88"/>
      <c r="E1215" s="67" t="s">
        <v>13193</v>
      </c>
      <c r="F1215" s="66" t="s">
        <v>11113</v>
      </c>
      <c r="G1215" s="45"/>
      <c r="H1215" s="45"/>
      <c r="I1215" s="45"/>
      <c r="J1215" s="45"/>
    </row>
    <row r="1216" spans="1:10" ht="14.1" customHeight="1" thickBot="1" x14ac:dyDescent="0.25">
      <c r="A1216" s="45"/>
      <c r="B1216" s="45"/>
      <c r="C1216" s="45"/>
      <c r="D1216" s="45"/>
      <c r="E1216" s="45"/>
      <c r="F1216" s="45"/>
      <c r="G1216" s="45"/>
      <c r="H1216" s="45"/>
      <c r="I1216" s="45"/>
      <c r="J1216" s="45"/>
    </row>
    <row r="1217" spans="1:10" ht="14.1" customHeight="1" thickBot="1" x14ac:dyDescent="0.25">
      <c r="A1217" s="72" t="s">
        <v>15736</v>
      </c>
      <c r="B1217" s="72" t="s">
        <v>16147</v>
      </c>
      <c r="C1217" s="72" t="s">
        <v>15642</v>
      </c>
      <c r="D1217" s="72" t="s">
        <v>15252</v>
      </c>
      <c r="E1217" s="72" t="s">
        <v>6933</v>
      </c>
      <c r="F1217" s="72" t="s">
        <v>15281</v>
      </c>
      <c r="G1217" s="45"/>
      <c r="H1217" s="45"/>
      <c r="I1217" s="45"/>
      <c r="J1217" s="45"/>
    </row>
    <row r="1218" spans="1:10" ht="14.1" customHeight="1" x14ac:dyDescent="0.2">
      <c r="A1218" s="82">
        <v>82101504</v>
      </c>
      <c r="B1218" s="69" t="str">
        <f ca="1">IFERROR(INDEX(UNSPSCDes,MATCH(INDIRECT(ADDRESS(ROW(),COLUMN()-1,4)),UNSPSCCode,0)),"")</f>
        <v>Publicidad en periódicos</v>
      </c>
      <c r="C1218" s="82" t="s">
        <v>1449</v>
      </c>
      <c r="D1218" s="82">
        <v>2</v>
      </c>
      <c r="E1218" s="71">
        <v>50000</v>
      </c>
      <c r="F1218" s="70">
        <f ca="1">INDIRECT(ADDRESS(ROW(),COLUMN()-2,4))*INDIRECT(ADDRESS(ROW(),COLUMN()-1,4))</f>
        <v>100000</v>
      </c>
      <c r="G1218" s="45"/>
      <c r="H1218" s="45"/>
      <c r="I1218" s="45"/>
      <c r="J1218" s="45"/>
    </row>
    <row r="1219" spans="1:10" ht="13.5" customHeight="1" x14ac:dyDescent="0.2">
      <c r="A1219" s="82">
        <v>82101504</v>
      </c>
      <c r="B1219" s="69" t="str">
        <f ca="1">IFERROR(INDEX(UNSPSCDes,MATCH(INDIRECT(ADDRESS(ROW(),COLUMN()-1,4)),UNSPSCCode,0)),"")</f>
        <v>Publicidad en periódicos</v>
      </c>
      <c r="C1219" s="82" t="s">
        <v>1449</v>
      </c>
      <c r="D1219" s="82">
        <v>6</v>
      </c>
      <c r="E1219" s="71">
        <v>40000</v>
      </c>
      <c r="F1219" s="70">
        <f ca="1">INDIRECT(ADDRESS(ROW(),COLUMN()-2,4))*INDIRECT(ADDRESS(ROW(),COLUMN()-1,4))</f>
        <v>240000</v>
      </c>
      <c r="G1219" s="45"/>
      <c r="H1219" s="45"/>
      <c r="I1219" s="45"/>
      <c r="J1219" s="45"/>
    </row>
    <row r="1220" spans="1:10" ht="14.1" customHeight="1" x14ac:dyDescent="0.2">
      <c r="A1220" s="45"/>
      <c r="B1220" s="45"/>
      <c r="C1220" s="45"/>
      <c r="D1220" s="45"/>
      <c r="E1220" s="73" t="s">
        <v>12551</v>
      </c>
      <c r="F1220" s="74">
        <f ca="1">SUM(Table384[MONTO TOTAL ESTIMADO])</f>
        <v>340000</v>
      </c>
      <c r="G1220" s="45"/>
      <c r="H1220" s="45" t="str">
        <f>C1211</f>
        <v>Servicios</v>
      </c>
      <c r="I1220" s="45" t="str">
        <f>E1211</f>
        <v>Sí</v>
      </c>
      <c r="J1220" s="45" t="str">
        <f>D1211</f>
        <v>Compras Menores</v>
      </c>
    </row>
    <row r="1221" spans="1:10" ht="14.1" customHeight="1" thickBot="1" x14ac:dyDescent="0.3"/>
    <row r="1222" spans="1:10" ht="33.75" customHeight="1" thickBot="1" x14ac:dyDescent="0.25">
      <c r="A1222" s="64" t="s">
        <v>16383</v>
      </c>
      <c r="B1222" s="64" t="s">
        <v>161</v>
      </c>
      <c r="C1222" s="64" t="s">
        <v>11725</v>
      </c>
      <c r="D1222" s="64" t="s">
        <v>14378</v>
      </c>
      <c r="E1222" s="64" t="s">
        <v>10963</v>
      </c>
      <c r="F1222" s="64" t="s">
        <v>11096</v>
      </c>
      <c r="G1222" s="45"/>
      <c r="H1222" s="45"/>
      <c r="I1222" s="45"/>
      <c r="J1222" s="45"/>
    </row>
    <row r="1223" spans="1:10" ht="14.1" customHeight="1" thickBot="1" x14ac:dyDescent="0.25">
      <c r="A1223" s="66" t="s">
        <v>18942</v>
      </c>
      <c r="B1223" s="66" t="s">
        <v>18945</v>
      </c>
      <c r="C1223" s="66" t="s">
        <v>6799</v>
      </c>
      <c r="D1223" s="66" t="s">
        <v>17484</v>
      </c>
      <c r="E1223" s="66" t="s">
        <v>8856</v>
      </c>
      <c r="F1223" s="66"/>
      <c r="G1223" s="45"/>
      <c r="H1223" s="45"/>
      <c r="I1223" s="45"/>
      <c r="J1223" s="45"/>
    </row>
    <row r="1224" spans="1:10" ht="14.1" customHeight="1" thickBot="1" x14ac:dyDescent="0.25">
      <c r="A1224" s="87" t="s">
        <v>14828</v>
      </c>
      <c r="B1224" s="67" t="s">
        <v>8530</v>
      </c>
      <c r="C1224" s="76">
        <v>44760</v>
      </c>
      <c r="D1224" s="87" t="s">
        <v>9387</v>
      </c>
      <c r="E1224" s="67" t="s">
        <v>13094</v>
      </c>
      <c r="F1224" s="81" t="s">
        <v>3080</v>
      </c>
      <c r="G1224" s="45"/>
      <c r="H1224" s="45"/>
      <c r="I1224" s="45"/>
      <c r="J1224" s="45"/>
    </row>
    <row r="1225" spans="1:10" ht="14.1" customHeight="1" thickBot="1" x14ac:dyDescent="0.25">
      <c r="A1225" s="88"/>
      <c r="B1225" s="67" t="s">
        <v>1786</v>
      </c>
      <c r="C1225" s="77">
        <f>IF(C1224="","",IF(AND(MONTH(C1224)&gt;=1,MONTH(C1224)&lt;=3),1,IF(AND(MONTH(C1224)&gt;=4,MONTH(C1224)&lt;=6),2,IF(AND(MONTH(C1224)&gt;=7,MONTH(C1224)&lt;=9),3,4))))</f>
        <v>3</v>
      </c>
      <c r="D1225" s="88"/>
      <c r="E1225" s="67" t="s">
        <v>2417</v>
      </c>
      <c r="F1225" s="81" t="s">
        <v>11113</v>
      </c>
      <c r="G1225" s="45"/>
      <c r="H1225" s="45"/>
      <c r="I1225" s="45"/>
      <c r="J1225" s="45"/>
    </row>
    <row r="1226" spans="1:10" ht="14.1" customHeight="1" thickBot="1" x14ac:dyDescent="0.25">
      <c r="A1226" s="88"/>
      <c r="B1226" s="67" t="s">
        <v>12943</v>
      </c>
      <c r="C1226" s="76">
        <v>44770</v>
      </c>
      <c r="D1226" s="88"/>
      <c r="E1226" s="67" t="s">
        <v>3073</v>
      </c>
      <c r="F1226" s="81" t="s">
        <v>11113</v>
      </c>
      <c r="G1226" s="45"/>
      <c r="H1226" s="45"/>
      <c r="I1226" s="45"/>
      <c r="J1226" s="45"/>
    </row>
    <row r="1227" spans="1:10" ht="14.1" customHeight="1" thickBot="1" x14ac:dyDescent="0.25">
      <c r="A1227" s="88"/>
      <c r="B1227" s="67" t="s">
        <v>1786</v>
      </c>
      <c r="C1227" s="77">
        <f>IF(C1226="","",IF(AND(MONTH(C1226)&gt;=1,MONTH(C1226)&lt;=3),1,IF(AND(MONTH(C1226)&gt;=4,MONTH(C1226)&lt;=6),2,IF(AND(MONTH(C1226)&gt;=7,MONTH(C1226)&lt;=9),3,4))))</f>
        <v>3</v>
      </c>
      <c r="D1227" s="88"/>
      <c r="E1227" s="67" t="s">
        <v>13193</v>
      </c>
      <c r="F1227" s="66" t="s">
        <v>11113</v>
      </c>
      <c r="G1227" s="45"/>
      <c r="H1227" s="45"/>
      <c r="I1227" s="45"/>
      <c r="J1227" s="45"/>
    </row>
    <row r="1228" spans="1:10" ht="14.1" customHeight="1" thickBot="1" x14ac:dyDescent="0.25">
      <c r="A1228" s="45"/>
      <c r="B1228" s="45"/>
      <c r="C1228" s="45"/>
      <c r="D1228" s="45"/>
      <c r="E1228" s="45"/>
      <c r="F1228" s="45"/>
      <c r="G1228" s="45"/>
      <c r="H1228" s="45"/>
      <c r="I1228" s="45"/>
      <c r="J1228" s="45"/>
    </row>
    <row r="1229" spans="1:10" ht="14.1" customHeight="1" thickBot="1" x14ac:dyDescent="0.25">
      <c r="A1229" s="72" t="s">
        <v>15736</v>
      </c>
      <c r="B1229" s="72" t="s">
        <v>16147</v>
      </c>
      <c r="C1229" s="72" t="s">
        <v>15642</v>
      </c>
      <c r="D1229" s="72" t="s">
        <v>15252</v>
      </c>
      <c r="E1229" s="72" t="s">
        <v>6933</v>
      </c>
      <c r="F1229" s="72" t="s">
        <v>15281</v>
      </c>
      <c r="G1229" s="45"/>
      <c r="H1229" s="45"/>
      <c r="I1229" s="45"/>
      <c r="J1229" s="45"/>
    </row>
    <row r="1230" spans="1:10" ht="14.1" customHeight="1" x14ac:dyDescent="0.2">
      <c r="A1230" s="82">
        <v>82101504</v>
      </c>
      <c r="B1230" s="69" t="str">
        <f ca="1">IFERROR(INDEX(UNSPSCDes,MATCH(INDIRECT(ADDRESS(ROW(),COLUMN()-1,4)),UNSPSCCode,0)),"")</f>
        <v>Publicidad en periódicos</v>
      </c>
      <c r="C1230" s="82" t="s">
        <v>1449</v>
      </c>
      <c r="D1230" s="82">
        <v>2</v>
      </c>
      <c r="E1230" s="71">
        <v>50000</v>
      </c>
      <c r="F1230" s="70">
        <f ca="1">INDIRECT(ADDRESS(ROW(),COLUMN()-2,4))*INDIRECT(ADDRESS(ROW(),COLUMN()-1,4))</f>
        <v>100000</v>
      </c>
      <c r="G1230" s="45"/>
      <c r="H1230" s="45"/>
      <c r="I1230" s="45"/>
      <c r="J1230" s="45"/>
    </row>
    <row r="1231" spans="1:10" ht="13.5" customHeight="1" x14ac:dyDescent="0.2">
      <c r="A1231" s="82">
        <v>82101504</v>
      </c>
      <c r="B1231" s="69" t="str">
        <f ca="1">IFERROR(INDEX(UNSPSCDes,MATCH(INDIRECT(ADDRESS(ROW(),COLUMN()-1,4)),UNSPSCCode,0)),"")</f>
        <v>Publicidad en periódicos</v>
      </c>
      <c r="C1231" s="82" t="s">
        <v>1449</v>
      </c>
      <c r="D1231" s="82">
        <v>6</v>
      </c>
      <c r="E1231" s="71">
        <v>40000</v>
      </c>
      <c r="F1231" s="70">
        <f ca="1">INDIRECT(ADDRESS(ROW(),COLUMN()-2,4))*INDIRECT(ADDRESS(ROW(),COLUMN()-1,4))</f>
        <v>240000</v>
      </c>
      <c r="G1231" s="45"/>
      <c r="H1231" s="45"/>
      <c r="I1231" s="45"/>
      <c r="J1231" s="45"/>
    </row>
    <row r="1232" spans="1:10" ht="14.1" customHeight="1" x14ac:dyDescent="0.2">
      <c r="A1232" s="45"/>
      <c r="B1232" s="45"/>
      <c r="C1232" s="45"/>
      <c r="D1232" s="45"/>
      <c r="E1232" s="73" t="s">
        <v>12551</v>
      </c>
      <c r="F1232" s="74">
        <f ca="1">SUM(Table385[MONTO TOTAL ESTIMADO])</f>
        <v>340000</v>
      </c>
      <c r="G1232" s="45"/>
      <c r="H1232" s="45" t="str">
        <f>C1223</f>
        <v>Servicios</v>
      </c>
      <c r="I1232" s="45" t="str">
        <f>E1223</f>
        <v>Sí</v>
      </c>
      <c r="J1232" s="45" t="str">
        <f>D1223</f>
        <v>Compras Menores</v>
      </c>
    </row>
    <row r="1233" spans="1:10" ht="14.1" customHeight="1" thickBot="1" x14ac:dyDescent="0.3"/>
    <row r="1234" spans="1:10" ht="33.75" customHeight="1" thickBot="1" x14ac:dyDescent="0.25">
      <c r="A1234" s="64" t="s">
        <v>16383</v>
      </c>
      <c r="B1234" s="64" t="s">
        <v>161</v>
      </c>
      <c r="C1234" s="64" t="s">
        <v>11725</v>
      </c>
      <c r="D1234" s="64" t="s">
        <v>14378</v>
      </c>
      <c r="E1234" s="64" t="s">
        <v>10963</v>
      </c>
      <c r="F1234" s="64" t="s">
        <v>11096</v>
      </c>
      <c r="G1234" s="45"/>
      <c r="H1234" s="45"/>
      <c r="I1234" s="45"/>
      <c r="J1234" s="45"/>
    </row>
    <row r="1235" spans="1:10" ht="14.1" customHeight="1" thickBot="1" x14ac:dyDescent="0.25">
      <c r="A1235" s="66" t="s">
        <v>18942</v>
      </c>
      <c r="B1235" s="66" t="s">
        <v>18946</v>
      </c>
      <c r="C1235" s="66" t="s">
        <v>6799</v>
      </c>
      <c r="D1235" s="66" t="s">
        <v>17484</v>
      </c>
      <c r="E1235" s="66" t="s">
        <v>8856</v>
      </c>
      <c r="F1235" s="66"/>
      <c r="G1235" s="45"/>
      <c r="H1235" s="45"/>
      <c r="I1235" s="45"/>
      <c r="J1235" s="45"/>
    </row>
    <row r="1236" spans="1:10" ht="14.1" customHeight="1" thickBot="1" x14ac:dyDescent="0.25">
      <c r="A1236" s="87" t="s">
        <v>14828</v>
      </c>
      <c r="B1236" s="67" t="s">
        <v>8530</v>
      </c>
      <c r="C1236" s="76">
        <v>44852</v>
      </c>
      <c r="D1236" s="87" t="s">
        <v>9387</v>
      </c>
      <c r="E1236" s="67" t="s">
        <v>13094</v>
      </c>
      <c r="F1236" s="81" t="s">
        <v>3080</v>
      </c>
      <c r="G1236" s="45"/>
      <c r="H1236" s="45"/>
      <c r="I1236" s="45"/>
      <c r="J1236" s="45"/>
    </row>
    <row r="1237" spans="1:10" ht="14.1" customHeight="1" thickBot="1" x14ac:dyDescent="0.25">
      <c r="A1237" s="88"/>
      <c r="B1237" s="67" t="s">
        <v>1786</v>
      </c>
      <c r="C1237" s="77">
        <f>IF(C1236="","",IF(AND(MONTH(C1236)&gt;=1,MONTH(C1236)&lt;=3),1,IF(AND(MONTH(C1236)&gt;=4,MONTH(C1236)&lt;=6),2,IF(AND(MONTH(C1236)&gt;=7,MONTH(C1236)&lt;=9),3,4))))</f>
        <v>4</v>
      </c>
      <c r="D1237" s="88"/>
      <c r="E1237" s="67" t="s">
        <v>2417</v>
      </c>
      <c r="F1237" s="81" t="s">
        <v>11113</v>
      </c>
      <c r="G1237" s="45"/>
      <c r="H1237" s="45"/>
      <c r="I1237" s="45"/>
      <c r="J1237" s="45"/>
    </row>
    <row r="1238" spans="1:10" ht="14.1" customHeight="1" thickBot="1" x14ac:dyDescent="0.25">
      <c r="A1238" s="88"/>
      <c r="B1238" s="67" t="s">
        <v>12943</v>
      </c>
      <c r="C1238" s="76">
        <v>44862</v>
      </c>
      <c r="D1238" s="88"/>
      <c r="E1238" s="67" t="s">
        <v>3073</v>
      </c>
      <c r="F1238" s="81" t="s">
        <v>11113</v>
      </c>
      <c r="G1238" s="45"/>
      <c r="H1238" s="45"/>
      <c r="I1238" s="45"/>
      <c r="J1238" s="45"/>
    </row>
    <row r="1239" spans="1:10" ht="14.1" customHeight="1" thickBot="1" x14ac:dyDescent="0.25">
      <c r="A1239" s="88"/>
      <c r="B1239" s="67" t="s">
        <v>1786</v>
      </c>
      <c r="C1239" s="77">
        <f>IF(C1238="","",IF(AND(MONTH(C1238)&gt;=1,MONTH(C1238)&lt;=3),1,IF(AND(MONTH(C1238)&gt;=4,MONTH(C1238)&lt;=6),2,IF(AND(MONTH(C1238)&gt;=7,MONTH(C1238)&lt;=9),3,4))))</f>
        <v>4</v>
      </c>
      <c r="D1239" s="88"/>
      <c r="E1239" s="67" t="s">
        <v>13193</v>
      </c>
      <c r="F1239" s="66" t="s">
        <v>11113</v>
      </c>
      <c r="G1239" s="45"/>
      <c r="H1239" s="45"/>
      <c r="I1239" s="45"/>
      <c r="J1239" s="45"/>
    </row>
    <row r="1240" spans="1:10" ht="14.1" customHeight="1" thickBot="1" x14ac:dyDescent="0.25">
      <c r="A1240" s="45"/>
      <c r="B1240" s="45"/>
      <c r="C1240" s="45"/>
      <c r="D1240" s="45"/>
      <c r="E1240" s="45"/>
      <c r="F1240" s="45"/>
      <c r="G1240" s="45"/>
      <c r="H1240" s="45"/>
      <c r="I1240" s="45"/>
      <c r="J1240" s="45"/>
    </row>
    <row r="1241" spans="1:10" ht="14.1" customHeight="1" thickBot="1" x14ac:dyDescent="0.25">
      <c r="A1241" s="72" t="s">
        <v>15736</v>
      </c>
      <c r="B1241" s="72" t="s">
        <v>16147</v>
      </c>
      <c r="C1241" s="72" t="s">
        <v>15642</v>
      </c>
      <c r="D1241" s="72" t="s">
        <v>15252</v>
      </c>
      <c r="E1241" s="72" t="s">
        <v>6933</v>
      </c>
      <c r="F1241" s="72" t="s">
        <v>15281</v>
      </c>
      <c r="G1241" s="45"/>
      <c r="H1241" s="45"/>
      <c r="I1241" s="45"/>
      <c r="J1241" s="45"/>
    </row>
    <row r="1242" spans="1:10" ht="14.1" customHeight="1" x14ac:dyDescent="0.2">
      <c r="A1242" s="82">
        <v>82101504</v>
      </c>
      <c r="B1242" s="69" t="str">
        <f ca="1">IFERROR(INDEX(UNSPSCDes,MATCH(INDIRECT(ADDRESS(ROW(),COLUMN()-1,4)),UNSPSCCode,0)),"")</f>
        <v>Publicidad en periódicos</v>
      </c>
      <c r="C1242" s="82" t="s">
        <v>1449</v>
      </c>
      <c r="D1242" s="82">
        <v>2</v>
      </c>
      <c r="E1242" s="71">
        <v>50000</v>
      </c>
      <c r="F1242" s="70">
        <f ca="1">INDIRECT(ADDRESS(ROW(),COLUMN()-2,4))*INDIRECT(ADDRESS(ROW(),COLUMN()-1,4))</f>
        <v>100000</v>
      </c>
      <c r="G1242" s="45"/>
      <c r="H1242" s="45"/>
      <c r="I1242" s="45"/>
      <c r="J1242" s="45"/>
    </row>
    <row r="1243" spans="1:10" ht="13.5" customHeight="1" x14ac:dyDescent="0.2">
      <c r="A1243" s="82">
        <v>82101504</v>
      </c>
      <c r="B1243" s="69" t="str">
        <f ca="1">IFERROR(INDEX(UNSPSCDes,MATCH(INDIRECT(ADDRESS(ROW(),COLUMN()-1,4)),UNSPSCCode,0)),"")</f>
        <v>Publicidad en periódicos</v>
      </c>
      <c r="C1243" s="82" t="s">
        <v>1449</v>
      </c>
      <c r="D1243" s="82">
        <v>6</v>
      </c>
      <c r="E1243" s="71">
        <v>40000</v>
      </c>
      <c r="F1243" s="70">
        <f ca="1">INDIRECT(ADDRESS(ROW(),COLUMN()-2,4))*INDIRECT(ADDRESS(ROW(),COLUMN()-1,4))</f>
        <v>240000</v>
      </c>
      <c r="G1243" s="45"/>
      <c r="H1243" s="45"/>
      <c r="I1243" s="45"/>
      <c r="J1243" s="45"/>
    </row>
    <row r="1244" spans="1:10" ht="14.1" customHeight="1" x14ac:dyDescent="0.2">
      <c r="A1244" s="45"/>
      <c r="B1244" s="45"/>
      <c r="C1244" s="45"/>
      <c r="D1244" s="45"/>
      <c r="E1244" s="73" t="s">
        <v>12551</v>
      </c>
      <c r="F1244" s="74">
        <f ca="1">SUM(Table386[MONTO TOTAL ESTIMADO])</f>
        <v>340000</v>
      </c>
      <c r="G1244" s="45"/>
      <c r="H1244" s="45" t="str">
        <f>C1235</f>
        <v>Servicios</v>
      </c>
      <c r="I1244" s="45" t="str">
        <f>E1235</f>
        <v>Sí</v>
      </c>
      <c r="J1244" s="45" t="str">
        <f>D1235</f>
        <v>Compras Menores</v>
      </c>
    </row>
    <row r="1245" spans="1:10" ht="14.1" customHeight="1" thickBot="1" x14ac:dyDescent="0.3"/>
    <row r="1246" spans="1:10" ht="33.75" customHeight="1" thickBot="1" x14ac:dyDescent="0.25">
      <c r="A1246" s="64" t="s">
        <v>16383</v>
      </c>
      <c r="B1246" s="64" t="s">
        <v>161</v>
      </c>
      <c r="C1246" s="64" t="s">
        <v>11725</v>
      </c>
      <c r="D1246" s="64" t="s">
        <v>14378</v>
      </c>
      <c r="E1246" s="64" t="s">
        <v>10963</v>
      </c>
      <c r="F1246" s="64" t="s">
        <v>11096</v>
      </c>
      <c r="G1246" s="45"/>
      <c r="H1246" s="45"/>
      <c r="I1246" s="45"/>
      <c r="J1246" s="45"/>
    </row>
    <row r="1247" spans="1:10" ht="14.1" customHeight="1" thickBot="1" x14ac:dyDescent="0.25">
      <c r="A1247" s="66" t="s">
        <v>18947</v>
      </c>
      <c r="B1247" s="66" t="s">
        <v>18948</v>
      </c>
      <c r="C1247" s="66" t="s">
        <v>17799</v>
      </c>
      <c r="D1247" s="66" t="s">
        <v>10172</v>
      </c>
      <c r="E1247" s="66" t="s">
        <v>8856</v>
      </c>
      <c r="F1247" s="66"/>
      <c r="G1247" s="45"/>
      <c r="H1247" s="45"/>
      <c r="I1247" s="45"/>
      <c r="J1247" s="45"/>
    </row>
    <row r="1248" spans="1:10" ht="14.1" customHeight="1" thickBot="1" x14ac:dyDescent="0.25">
      <c r="A1248" s="87" t="s">
        <v>14828</v>
      </c>
      <c r="B1248" s="67" t="s">
        <v>8530</v>
      </c>
      <c r="C1248" s="76">
        <v>44593</v>
      </c>
      <c r="D1248" s="87" t="s">
        <v>9387</v>
      </c>
      <c r="E1248" s="67" t="s">
        <v>13094</v>
      </c>
      <c r="F1248" s="81" t="s">
        <v>3080</v>
      </c>
      <c r="G1248" s="45"/>
      <c r="H1248" s="45"/>
      <c r="I1248" s="45"/>
      <c r="J1248" s="45"/>
    </row>
    <row r="1249" spans="1:10" ht="14.1" customHeight="1" thickBot="1" x14ac:dyDescent="0.25">
      <c r="A1249" s="88"/>
      <c r="B1249" s="67" t="s">
        <v>1786</v>
      </c>
      <c r="C1249" s="77">
        <f>IF(C1248="","",IF(AND(MONTH(C1248)&gt;=1,MONTH(C1248)&lt;=3),1,IF(AND(MONTH(C1248)&gt;=4,MONTH(C1248)&lt;=6),2,IF(AND(MONTH(C1248)&gt;=7,MONTH(C1248)&lt;=9),3,4))))</f>
        <v>1</v>
      </c>
      <c r="D1249" s="88"/>
      <c r="E1249" s="67" t="s">
        <v>2417</v>
      </c>
      <c r="F1249" s="81" t="s">
        <v>11113</v>
      </c>
      <c r="G1249" s="45"/>
      <c r="H1249" s="45"/>
      <c r="I1249" s="45"/>
      <c r="J1249" s="45"/>
    </row>
    <row r="1250" spans="1:10" ht="14.1" customHeight="1" thickBot="1" x14ac:dyDescent="0.25">
      <c r="A1250" s="88"/>
      <c r="B1250" s="67" t="s">
        <v>12943</v>
      </c>
      <c r="C1250" s="76">
        <v>44596</v>
      </c>
      <c r="D1250" s="88"/>
      <c r="E1250" s="67" t="s">
        <v>3073</v>
      </c>
      <c r="F1250" s="81" t="s">
        <v>11113</v>
      </c>
      <c r="G1250" s="45"/>
      <c r="H1250" s="45"/>
      <c r="I1250" s="45"/>
      <c r="J1250" s="45"/>
    </row>
    <row r="1251" spans="1:10" ht="14.1" customHeight="1" thickBot="1" x14ac:dyDescent="0.25">
      <c r="A1251" s="88"/>
      <c r="B1251" s="67" t="s">
        <v>1786</v>
      </c>
      <c r="C1251" s="77">
        <f>IF(C1250="","",IF(AND(MONTH(C1250)&gt;=1,MONTH(C1250)&lt;=3),1,IF(AND(MONTH(C1250)&gt;=4,MONTH(C1250)&lt;=6),2,IF(AND(MONTH(C1250)&gt;=7,MONTH(C1250)&lt;=9),3,4))))</f>
        <v>1</v>
      </c>
      <c r="D1251" s="88"/>
      <c r="E1251" s="67" t="s">
        <v>13193</v>
      </c>
      <c r="F1251" s="66" t="s">
        <v>11113</v>
      </c>
      <c r="G1251" s="45"/>
      <c r="H1251" s="45"/>
      <c r="I1251" s="45"/>
      <c r="J1251" s="45"/>
    </row>
    <row r="1252" spans="1:10" ht="14.1" customHeight="1" thickBot="1" x14ac:dyDescent="0.25">
      <c r="A1252" s="45"/>
      <c r="B1252" s="45"/>
      <c r="C1252" s="45"/>
      <c r="D1252" s="45"/>
      <c r="E1252" s="45"/>
      <c r="F1252" s="45"/>
      <c r="G1252" s="45"/>
      <c r="H1252" s="45"/>
      <c r="I1252" s="45"/>
      <c r="J1252" s="45"/>
    </row>
    <row r="1253" spans="1:10" ht="14.1" customHeight="1" thickBot="1" x14ac:dyDescent="0.25">
      <c r="A1253" s="72" t="s">
        <v>15736</v>
      </c>
      <c r="B1253" s="72" t="s">
        <v>16147</v>
      </c>
      <c r="C1253" s="72" t="s">
        <v>15642</v>
      </c>
      <c r="D1253" s="72" t="s">
        <v>15252</v>
      </c>
      <c r="E1253" s="72" t="s">
        <v>6933</v>
      </c>
      <c r="F1253" s="72" t="s">
        <v>15281</v>
      </c>
      <c r="G1253" s="45"/>
      <c r="H1253" s="45"/>
      <c r="I1253" s="45"/>
      <c r="J1253" s="45"/>
    </row>
    <row r="1254" spans="1:10" ht="14.1" customHeight="1" x14ac:dyDescent="0.2">
      <c r="A1254" s="82">
        <v>42182101</v>
      </c>
      <c r="B1254" s="69" t="str">
        <f t="shared" ref="B1254:B1269" ca="1" si="32">IFERROR(INDEX(UNSPSCDes,MATCH(INDIRECT(ADDRESS(ROW(),COLUMN()-1,4)),UNSPSCCode,0)),"")</f>
        <v>Estetoscopios electrónicos o accesorios</v>
      </c>
      <c r="C1254" s="82" t="s">
        <v>1449</v>
      </c>
      <c r="D1254" s="82">
        <v>1</v>
      </c>
      <c r="E1254" s="71">
        <v>3500</v>
      </c>
      <c r="F1254" s="70">
        <f t="shared" ref="F1254:F1269" ca="1" si="33">INDIRECT(ADDRESS(ROW(),COLUMN()-2,4))*INDIRECT(ADDRESS(ROW(),COLUMN()-1,4))</f>
        <v>3500</v>
      </c>
      <c r="G1254" s="45"/>
      <c r="H1254" s="45"/>
      <c r="I1254" s="45"/>
      <c r="J1254" s="45"/>
    </row>
    <row r="1255" spans="1:10" ht="13.5" customHeight="1" x14ac:dyDescent="0.2">
      <c r="A1255" s="82">
        <v>42201714</v>
      </c>
      <c r="B1255" s="69" t="str">
        <f t="shared" ca="1" si="32"/>
        <v>Tensiómetros</v>
      </c>
      <c r="C1255" s="82" t="s">
        <v>1449</v>
      </c>
      <c r="D1255" s="82">
        <v>1</v>
      </c>
      <c r="E1255" s="71">
        <v>5000</v>
      </c>
      <c r="F1255" s="70">
        <f t="shared" ca="1" si="33"/>
        <v>5000</v>
      </c>
      <c r="G1255" s="45"/>
      <c r="H1255" s="45"/>
      <c r="I1255" s="45"/>
      <c r="J1255" s="45"/>
    </row>
    <row r="1256" spans="1:10" ht="13.5" customHeight="1" x14ac:dyDescent="0.2">
      <c r="A1256" s="82">
        <v>23151820</v>
      </c>
      <c r="B1256" s="69" t="str">
        <f t="shared" ca="1" si="32"/>
        <v>Manómetro</v>
      </c>
      <c r="C1256" s="82" t="s">
        <v>1449</v>
      </c>
      <c r="D1256" s="82">
        <v>1</v>
      </c>
      <c r="E1256" s="71">
        <v>10000</v>
      </c>
      <c r="F1256" s="70">
        <f t="shared" ca="1" si="33"/>
        <v>10000</v>
      </c>
      <c r="G1256" s="45"/>
      <c r="H1256" s="45"/>
      <c r="I1256" s="45"/>
      <c r="J1256" s="45"/>
    </row>
    <row r="1257" spans="1:10" ht="13.5" customHeight="1" x14ac:dyDescent="0.2">
      <c r="A1257" s="82">
        <v>42182005</v>
      </c>
      <c r="B1257" s="69" t="str">
        <f t="shared" ca="1" si="32"/>
        <v>Oftalmoscopios u otoscopios o sets de escopios</v>
      </c>
      <c r="C1257" s="82" t="s">
        <v>1449</v>
      </c>
      <c r="D1257" s="82">
        <v>1</v>
      </c>
      <c r="E1257" s="71">
        <v>10000</v>
      </c>
      <c r="F1257" s="70">
        <f t="shared" ca="1" si="33"/>
        <v>10000</v>
      </c>
      <c r="G1257" s="45"/>
      <c r="H1257" s="45"/>
      <c r="I1257" s="45"/>
      <c r="J1257" s="45"/>
    </row>
    <row r="1258" spans="1:10" ht="13.5" customHeight="1" x14ac:dyDescent="0.2">
      <c r="A1258" s="82">
        <v>41111508</v>
      </c>
      <c r="B1258" s="69" t="str">
        <f t="shared" ca="1" si="32"/>
        <v>Básculas para medir el peso corporal</v>
      </c>
      <c r="C1258" s="82" t="s">
        <v>1449</v>
      </c>
      <c r="D1258" s="82">
        <v>1</v>
      </c>
      <c r="E1258" s="71">
        <v>8000</v>
      </c>
      <c r="F1258" s="70">
        <f t="shared" ca="1" si="33"/>
        <v>8000</v>
      </c>
      <c r="G1258" s="45"/>
      <c r="H1258" s="45"/>
      <c r="I1258" s="45"/>
      <c r="J1258" s="45"/>
    </row>
    <row r="1259" spans="1:10" ht="13.5" customHeight="1" x14ac:dyDescent="0.2">
      <c r="A1259" s="82">
        <v>42312003</v>
      </c>
      <c r="B1259" s="69" t="str">
        <f t="shared" ca="1" si="32"/>
        <v>Tiras de cierre para la piel o para heridas</v>
      </c>
      <c r="C1259" s="82" t="s">
        <v>1449</v>
      </c>
      <c r="D1259" s="82">
        <v>4</v>
      </c>
      <c r="E1259" s="71">
        <v>500</v>
      </c>
      <c r="F1259" s="70">
        <f t="shared" ca="1" si="33"/>
        <v>2000</v>
      </c>
      <c r="G1259" s="45"/>
      <c r="H1259" s="45"/>
      <c r="I1259" s="45"/>
      <c r="J1259" s="45"/>
    </row>
    <row r="1260" spans="1:10" ht="13.5" customHeight="1" x14ac:dyDescent="0.2">
      <c r="A1260" s="82">
        <v>41104102</v>
      </c>
      <c r="B1260" s="69" t="str">
        <f t="shared" ca="1" si="32"/>
        <v>Lancetas</v>
      </c>
      <c r="C1260" s="82" t="s">
        <v>1449</v>
      </c>
      <c r="D1260" s="82">
        <v>4</v>
      </c>
      <c r="E1260" s="71">
        <v>1500</v>
      </c>
      <c r="F1260" s="70">
        <f t="shared" ca="1" si="33"/>
        <v>6000</v>
      </c>
      <c r="G1260" s="45"/>
      <c r="H1260" s="45"/>
      <c r="I1260" s="45"/>
      <c r="J1260" s="45"/>
    </row>
    <row r="1261" spans="1:10" ht="13.5" customHeight="1" x14ac:dyDescent="0.2">
      <c r="A1261" s="82">
        <v>42142609</v>
      </c>
      <c r="B1261" s="69" t="str">
        <f t="shared" ca="1" si="32"/>
        <v>Jeringas con agujas para uso médico</v>
      </c>
      <c r="C1261" s="82" t="s">
        <v>1449</v>
      </c>
      <c r="D1261" s="82">
        <v>4</v>
      </c>
      <c r="E1261" s="71">
        <v>2500</v>
      </c>
      <c r="F1261" s="70">
        <f t="shared" ca="1" si="33"/>
        <v>10000</v>
      </c>
      <c r="G1261" s="45"/>
      <c r="H1261" s="45"/>
      <c r="I1261" s="45"/>
      <c r="J1261" s="45"/>
    </row>
    <row r="1262" spans="1:10" ht="13.5" customHeight="1" x14ac:dyDescent="0.2">
      <c r="A1262" s="82">
        <v>42142609</v>
      </c>
      <c r="B1262" s="69" t="str">
        <f t="shared" ca="1" si="32"/>
        <v>Jeringas con agujas para uso médico</v>
      </c>
      <c r="C1262" s="82" t="s">
        <v>1449</v>
      </c>
      <c r="D1262" s="82">
        <v>4</v>
      </c>
      <c r="E1262" s="71">
        <v>2500</v>
      </c>
      <c r="F1262" s="70">
        <f t="shared" ca="1" si="33"/>
        <v>10000</v>
      </c>
      <c r="G1262" s="45"/>
      <c r="H1262" s="45"/>
      <c r="I1262" s="45"/>
      <c r="J1262" s="45"/>
    </row>
    <row r="1263" spans="1:10" ht="13.5" customHeight="1" x14ac:dyDescent="0.2">
      <c r="A1263" s="82">
        <v>42181501</v>
      </c>
      <c r="B1263" s="69" t="str">
        <f t="shared" ca="1" si="32"/>
        <v>Depresores de lengua o cuchillos o baja lenguas</v>
      </c>
      <c r="C1263" s="82" t="s">
        <v>1449</v>
      </c>
      <c r="D1263" s="82">
        <v>6</v>
      </c>
      <c r="E1263" s="71">
        <v>2500</v>
      </c>
      <c r="F1263" s="70">
        <f t="shared" ca="1" si="33"/>
        <v>15000</v>
      </c>
      <c r="G1263" s="45"/>
      <c r="H1263" s="45"/>
      <c r="I1263" s="45"/>
      <c r="J1263" s="45"/>
    </row>
    <row r="1264" spans="1:10" ht="13.5" customHeight="1" x14ac:dyDescent="0.2">
      <c r="A1264" s="82">
        <v>51102710</v>
      </c>
      <c r="B1264" s="69" t="str">
        <f t="shared" ca="1" si="32"/>
        <v>Antisépticos basados en alcohol o acetona</v>
      </c>
      <c r="C1264" s="82" t="s">
        <v>1449</v>
      </c>
      <c r="D1264" s="82">
        <v>3</v>
      </c>
      <c r="E1264" s="71">
        <v>1175</v>
      </c>
      <c r="F1264" s="70">
        <f t="shared" ca="1" si="33"/>
        <v>3525</v>
      </c>
      <c r="G1264" s="45"/>
      <c r="H1264" s="45"/>
      <c r="I1264" s="45"/>
      <c r="J1264" s="45"/>
    </row>
    <row r="1265" spans="1:10" ht="13.5" customHeight="1" x14ac:dyDescent="0.2">
      <c r="A1265" s="82">
        <v>51102713</v>
      </c>
      <c r="B1265" s="69" t="str">
        <f t="shared" ca="1" si="32"/>
        <v>Povidona yodada</v>
      </c>
      <c r="C1265" s="82" t="s">
        <v>1449</v>
      </c>
      <c r="D1265" s="82">
        <v>3</v>
      </c>
      <c r="E1265" s="71">
        <v>1175</v>
      </c>
      <c r="F1265" s="70">
        <f t="shared" ca="1" si="33"/>
        <v>3525</v>
      </c>
      <c r="G1265" s="45"/>
      <c r="H1265" s="45"/>
      <c r="I1265" s="45"/>
      <c r="J1265" s="45"/>
    </row>
    <row r="1266" spans="1:10" ht="13.5" customHeight="1" x14ac:dyDescent="0.2">
      <c r="A1266" s="82">
        <v>51102710</v>
      </c>
      <c r="B1266" s="69" t="str">
        <f t="shared" ca="1" si="32"/>
        <v>Antisépticos basados en alcohol o acetona</v>
      </c>
      <c r="C1266" s="82" t="s">
        <v>1449</v>
      </c>
      <c r="D1266" s="82">
        <v>6</v>
      </c>
      <c r="E1266" s="71">
        <v>1000</v>
      </c>
      <c r="F1266" s="70">
        <f t="shared" ca="1" si="33"/>
        <v>6000</v>
      </c>
      <c r="G1266" s="45"/>
      <c r="H1266" s="45"/>
      <c r="I1266" s="45"/>
      <c r="J1266" s="45"/>
    </row>
    <row r="1267" spans="1:10" ht="13.5" customHeight="1" x14ac:dyDescent="0.2">
      <c r="A1267" s="82">
        <v>42141501</v>
      </c>
      <c r="B1267" s="69" t="str">
        <f t="shared" ca="1" si="32"/>
        <v>Bolas o fibra de algodón</v>
      </c>
      <c r="C1267" s="82" t="s">
        <v>1449</v>
      </c>
      <c r="D1267" s="82">
        <v>3</v>
      </c>
      <c r="E1267" s="71">
        <v>500</v>
      </c>
      <c r="F1267" s="70">
        <f t="shared" ca="1" si="33"/>
        <v>1500</v>
      </c>
      <c r="G1267" s="45"/>
      <c r="H1267" s="45"/>
      <c r="I1267" s="45"/>
      <c r="J1267" s="45"/>
    </row>
    <row r="1268" spans="1:10" ht="13.5" customHeight="1" x14ac:dyDescent="0.2">
      <c r="A1268" s="82">
        <v>42182202</v>
      </c>
      <c r="B1268" s="69" t="str">
        <f t="shared" ca="1" si="32"/>
        <v>Termómetros de fibra óptica para uso médico</v>
      </c>
      <c r="C1268" s="82" t="s">
        <v>1449</v>
      </c>
      <c r="D1268" s="82">
        <v>20</v>
      </c>
      <c r="E1268" s="71">
        <v>500</v>
      </c>
      <c r="F1268" s="70">
        <f t="shared" ca="1" si="33"/>
        <v>10000</v>
      </c>
      <c r="G1268" s="45"/>
      <c r="H1268" s="45"/>
      <c r="I1268" s="45"/>
      <c r="J1268" s="45"/>
    </row>
    <row r="1269" spans="1:10" ht="13.5" customHeight="1" x14ac:dyDescent="0.2">
      <c r="A1269" s="82">
        <v>46181532</v>
      </c>
      <c r="B1269" s="69" t="str">
        <f t="shared" ca="1" si="32"/>
        <v>Batas de laboratorio</v>
      </c>
      <c r="C1269" s="82" t="s">
        <v>1449</v>
      </c>
      <c r="D1269" s="82">
        <v>24</v>
      </c>
      <c r="E1269" s="71">
        <v>750</v>
      </c>
      <c r="F1269" s="70">
        <f t="shared" ca="1" si="33"/>
        <v>18000</v>
      </c>
      <c r="G1269" s="45"/>
      <c r="H1269" s="45"/>
      <c r="I1269" s="45"/>
      <c r="J1269" s="45"/>
    </row>
    <row r="1270" spans="1:10" ht="14.1" customHeight="1" x14ac:dyDescent="0.2">
      <c r="A1270" s="45"/>
      <c r="B1270" s="45"/>
      <c r="C1270" s="45"/>
      <c r="D1270" s="45"/>
      <c r="E1270" s="73" t="s">
        <v>12551</v>
      </c>
      <c r="F1270" s="74">
        <f ca="1">SUM(Table387[MONTO TOTAL ESTIMADO])</f>
        <v>122050</v>
      </c>
      <c r="G1270" s="45"/>
      <c r="H1270" s="45" t="str">
        <f>C1247</f>
        <v>Bienes</v>
      </c>
      <c r="I1270" s="45" t="str">
        <f>E1247</f>
        <v>Sí</v>
      </c>
      <c r="J1270" s="45" t="str">
        <f>D1247</f>
        <v>Compras por debajo del Umbral</v>
      </c>
    </row>
    <row r="1271" spans="1:10" ht="14.1" customHeight="1" thickBot="1" x14ac:dyDescent="0.3"/>
    <row r="1272" spans="1:10" ht="33.75" customHeight="1" thickBot="1" x14ac:dyDescent="0.25">
      <c r="A1272" s="64" t="s">
        <v>16383</v>
      </c>
      <c r="B1272" s="64" t="s">
        <v>161</v>
      </c>
      <c r="C1272" s="64" t="s">
        <v>11725</v>
      </c>
      <c r="D1272" s="64" t="s">
        <v>14378</v>
      </c>
      <c r="E1272" s="64" t="s">
        <v>10963</v>
      </c>
      <c r="F1272" s="64" t="s">
        <v>11096</v>
      </c>
      <c r="G1272" s="45"/>
      <c r="H1272" s="45"/>
      <c r="I1272" s="45"/>
      <c r="J1272" s="45"/>
    </row>
    <row r="1273" spans="1:10" ht="14.1" customHeight="1" thickBot="1" x14ac:dyDescent="0.25">
      <c r="A1273" s="66" t="s">
        <v>18949</v>
      </c>
      <c r="B1273" s="66" t="s">
        <v>18950</v>
      </c>
      <c r="C1273" s="66" t="s">
        <v>17799</v>
      </c>
      <c r="D1273" s="66" t="s">
        <v>17484</v>
      </c>
      <c r="E1273" s="66" t="s">
        <v>8856</v>
      </c>
      <c r="F1273" s="66"/>
      <c r="G1273" s="45"/>
      <c r="H1273" s="45"/>
      <c r="I1273" s="45"/>
      <c r="J1273" s="45"/>
    </row>
    <row r="1274" spans="1:10" ht="14.1" customHeight="1" thickBot="1" x14ac:dyDescent="0.25">
      <c r="A1274" s="87" t="s">
        <v>14828</v>
      </c>
      <c r="B1274" s="67" t="s">
        <v>8530</v>
      </c>
      <c r="C1274" s="76">
        <v>44655</v>
      </c>
      <c r="D1274" s="87" t="s">
        <v>9387</v>
      </c>
      <c r="E1274" s="67" t="s">
        <v>13094</v>
      </c>
      <c r="F1274" s="81" t="s">
        <v>3080</v>
      </c>
      <c r="G1274" s="45"/>
      <c r="H1274" s="45"/>
      <c r="I1274" s="45"/>
      <c r="J1274" s="45"/>
    </row>
    <row r="1275" spans="1:10" ht="14.1" customHeight="1" thickBot="1" x14ac:dyDescent="0.25">
      <c r="A1275" s="88"/>
      <c r="B1275" s="67" t="s">
        <v>1786</v>
      </c>
      <c r="C1275" s="77">
        <f>IF(C1274="","",IF(AND(MONTH(C1274)&gt;=1,MONTH(C1274)&lt;=3),1,IF(AND(MONTH(C1274)&gt;=4,MONTH(C1274)&lt;=6),2,IF(AND(MONTH(C1274)&gt;=7,MONTH(C1274)&lt;=9),3,4))))</f>
        <v>2</v>
      </c>
      <c r="D1275" s="88"/>
      <c r="E1275" s="67" t="s">
        <v>2417</v>
      </c>
      <c r="F1275" s="81" t="s">
        <v>11113</v>
      </c>
      <c r="G1275" s="45"/>
      <c r="H1275" s="45"/>
      <c r="I1275" s="45"/>
      <c r="J1275" s="45"/>
    </row>
    <row r="1276" spans="1:10" ht="14.1" customHeight="1" thickBot="1" x14ac:dyDescent="0.25">
      <c r="A1276" s="88"/>
      <c r="B1276" s="67" t="s">
        <v>12943</v>
      </c>
      <c r="C1276" s="76">
        <v>44665</v>
      </c>
      <c r="D1276" s="88"/>
      <c r="E1276" s="67" t="s">
        <v>3073</v>
      </c>
      <c r="F1276" s="81" t="s">
        <v>11113</v>
      </c>
      <c r="G1276" s="45"/>
      <c r="H1276" s="45"/>
      <c r="I1276" s="45"/>
      <c r="J1276" s="45"/>
    </row>
    <row r="1277" spans="1:10" ht="14.1" customHeight="1" thickBot="1" x14ac:dyDescent="0.25">
      <c r="A1277" s="88"/>
      <c r="B1277" s="67" t="s">
        <v>1786</v>
      </c>
      <c r="C1277" s="77">
        <f>IF(C1276="","",IF(AND(MONTH(C1276)&gt;=1,MONTH(C1276)&lt;=3),1,IF(AND(MONTH(C1276)&gt;=4,MONTH(C1276)&lt;=6),2,IF(AND(MONTH(C1276)&gt;=7,MONTH(C1276)&lt;=9),3,4))))</f>
        <v>2</v>
      </c>
      <c r="D1277" s="88"/>
      <c r="E1277" s="67" t="s">
        <v>13193</v>
      </c>
      <c r="F1277" s="66" t="s">
        <v>11113</v>
      </c>
      <c r="G1277" s="45"/>
      <c r="H1277" s="45"/>
      <c r="I1277" s="45"/>
      <c r="J1277" s="45"/>
    </row>
    <row r="1278" spans="1:10" ht="14.1" customHeight="1" thickBot="1" x14ac:dyDescent="0.25">
      <c r="A1278" s="45"/>
      <c r="B1278" s="45"/>
      <c r="C1278" s="45"/>
      <c r="D1278" s="45"/>
      <c r="E1278" s="45"/>
      <c r="F1278" s="45"/>
      <c r="G1278" s="45"/>
      <c r="H1278" s="45"/>
      <c r="I1278" s="45"/>
      <c r="J1278" s="45"/>
    </row>
    <row r="1279" spans="1:10" ht="14.1" customHeight="1" thickBot="1" x14ac:dyDescent="0.25">
      <c r="A1279" s="72" t="s">
        <v>15736</v>
      </c>
      <c r="B1279" s="72" t="s">
        <v>16147</v>
      </c>
      <c r="C1279" s="72" t="s">
        <v>15642</v>
      </c>
      <c r="D1279" s="72" t="s">
        <v>15252</v>
      </c>
      <c r="E1279" s="72" t="s">
        <v>6933</v>
      </c>
      <c r="F1279" s="72" t="s">
        <v>15281</v>
      </c>
      <c r="G1279" s="45"/>
      <c r="H1279" s="45"/>
      <c r="I1279" s="45"/>
      <c r="J1279" s="45"/>
    </row>
    <row r="1280" spans="1:10" ht="14.1" customHeight="1" x14ac:dyDescent="0.2">
      <c r="A1280" s="82">
        <v>31201501</v>
      </c>
      <c r="B1280" s="69" t="str">
        <f t="shared" ref="B1280:B1307" ca="1" si="34">IFERROR(INDEX(UNSPSCDes,MATCH(INDIRECT(ADDRESS(ROW(),COLUMN()-1,4)),UNSPSCCode,0)),"")</f>
        <v>Cinta de ductos</v>
      </c>
      <c r="C1280" s="82" t="s">
        <v>1449</v>
      </c>
      <c r="D1280" s="82">
        <v>1</v>
      </c>
      <c r="E1280" s="71">
        <v>2000</v>
      </c>
      <c r="F1280" s="70">
        <f t="shared" ref="F1280:F1307" ca="1" si="35">INDIRECT(ADDRESS(ROW(),COLUMN()-2,4))*INDIRECT(ADDRESS(ROW(),COLUMN()-1,4))</f>
        <v>2000</v>
      </c>
      <c r="G1280" s="45"/>
      <c r="H1280" s="45"/>
      <c r="I1280" s="45"/>
      <c r="J1280" s="45"/>
    </row>
    <row r="1281" spans="1:10" ht="13.5" customHeight="1" x14ac:dyDescent="0.2">
      <c r="A1281" s="82">
        <v>27111511</v>
      </c>
      <c r="B1281" s="69" t="str">
        <f t="shared" ca="1" si="34"/>
        <v>Cortadores de alambres</v>
      </c>
      <c r="C1281" s="82" t="s">
        <v>1449</v>
      </c>
      <c r="D1281" s="82">
        <v>2</v>
      </c>
      <c r="E1281" s="71">
        <v>625</v>
      </c>
      <c r="F1281" s="70">
        <f t="shared" ca="1" si="35"/>
        <v>1250</v>
      </c>
      <c r="G1281" s="45"/>
      <c r="H1281" s="45"/>
      <c r="I1281" s="45"/>
      <c r="J1281" s="45"/>
    </row>
    <row r="1282" spans="1:10" ht="13.5" customHeight="1" x14ac:dyDescent="0.2">
      <c r="A1282" s="82">
        <v>27112202</v>
      </c>
      <c r="B1282" s="69" t="str">
        <f t="shared" ca="1" si="34"/>
        <v>Palustres o llanas de madera</v>
      </c>
      <c r="C1282" s="82" t="s">
        <v>1449</v>
      </c>
      <c r="D1282" s="82">
        <v>2</v>
      </c>
      <c r="E1282" s="71">
        <v>200</v>
      </c>
      <c r="F1282" s="70">
        <f t="shared" ca="1" si="35"/>
        <v>400</v>
      </c>
      <c r="G1282" s="45"/>
      <c r="H1282" s="45"/>
      <c r="I1282" s="45"/>
      <c r="J1282" s="45"/>
    </row>
    <row r="1283" spans="1:10" ht="13.5" customHeight="1" x14ac:dyDescent="0.2">
      <c r="A1283" s="82">
        <v>27112202</v>
      </c>
      <c r="B1283" s="69" t="str">
        <f t="shared" ca="1" si="34"/>
        <v>Palustres o llanas de madera</v>
      </c>
      <c r="C1283" s="82" t="s">
        <v>1449</v>
      </c>
      <c r="D1283" s="82">
        <v>2</v>
      </c>
      <c r="E1283" s="71">
        <v>200</v>
      </c>
      <c r="F1283" s="70">
        <f t="shared" ca="1" si="35"/>
        <v>400</v>
      </c>
      <c r="G1283" s="45"/>
      <c r="H1283" s="45"/>
      <c r="I1283" s="45"/>
      <c r="J1283" s="45"/>
    </row>
    <row r="1284" spans="1:10" ht="13.5" customHeight="1" x14ac:dyDescent="0.2">
      <c r="A1284" s="82">
        <v>23101510</v>
      </c>
      <c r="B1284" s="69" t="str">
        <f t="shared" ca="1" si="34"/>
        <v>Pulidoras</v>
      </c>
      <c r="C1284" s="82" t="s">
        <v>1449</v>
      </c>
      <c r="D1284" s="82">
        <v>1</v>
      </c>
      <c r="E1284" s="71">
        <v>12000</v>
      </c>
      <c r="F1284" s="70">
        <f t="shared" ca="1" si="35"/>
        <v>12000</v>
      </c>
      <c r="G1284" s="45"/>
      <c r="H1284" s="45"/>
      <c r="I1284" s="45"/>
      <c r="J1284" s="45"/>
    </row>
    <row r="1285" spans="1:10" ht="13.5" customHeight="1" x14ac:dyDescent="0.2">
      <c r="A1285" s="82">
        <v>23171512</v>
      </c>
      <c r="B1285" s="69" t="str">
        <f t="shared" ca="1" si="34"/>
        <v>Varillas soldadoras</v>
      </c>
      <c r="C1285" s="82" t="s">
        <v>1449</v>
      </c>
      <c r="D1285" s="82">
        <v>20</v>
      </c>
      <c r="E1285" s="71">
        <v>125</v>
      </c>
      <c r="F1285" s="70">
        <f t="shared" ca="1" si="35"/>
        <v>2500</v>
      </c>
      <c r="G1285" s="45"/>
      <c r="H1285" s="45"/>
      <c r="I1285" s="45"/>
      <c r="J1285" s="45"/>
    </row>
    <row r="1286" spans="1:10" ht="13.5" customHeight="1" x14ac:dyDescent="0.2">
      <c r="A1286" s="82">
        <v>27111701</v>
      </c>
      <c r="B1286" s="69" t="str">
        <f t="shared" ca="1" si="34"/>
        <v>Destornilladores</v>
      </c>
      <c r="C1286" s="82" t="s">
        <v>1449</v>
      </c>
      <c r="D1286" s="82">
        <v>2</v>
      </c>
      <c r="E1286" s="71">
        <v>250</v>
      </c>
      <c r="F1286" s="70">
        <f t="shared" ca="1" si="35"/>
        <v>500</v>
      </c>
      <c r="G1286" s="45"/>
      <c r="H1286" s="45"/>
      <c r="I1286" s="45"/>
      <c r="J1286" s="45"/>
    </row>
    <row r="1287" spans="1:10" ht="13.5" customHeight="1" x14ac:dyDescent="0.2">
      <c r="A1287" s="82">
        <v>27111701</v>
      </c>
      <c r="B1287" s="69" t="str">
        <f t="shared" ca="1" si="34"/>
        <v>Destornilladores</v>
      </c>
      <c r="C1287" s="82" t="s">
        <v>1449</v>
      </c>
      <c r="D1287" s="82">
        <v>2</v>
      </c>
      <c r="E1287" s="71">
        <v>250</v>
      </c>
      <c r="F1287" s="70">
        <f t="shared" ca="1" si="35"/>
        <v>500</v>
      </c>
      <c r="G1287" s="45"/>
      <c r="H1287" s="45"/>
      <c r="I1287" s="45"/>
      <c r="J1287" s="45"/>
    </row>
    <row r="1288" spans="1:10" ht="13.5" customHeight="1" x14ac:dyDescent="0.2">
      <c r="A1288" s="82">
        <v>27111701</v>
      </c>
      <c r="B1288" s="69" t="str">
        <f t="shared" ca="1" si="34"/>
        <v>Destornilladores</v>
      </c>
      <c r="C1288" s="82" t="s">
        <v>1449</v>
      </c>
      <c r="D1288" s="82">
        <v>1</v>
      </c>
      <c r="E1288" s="71">
        <v>150</v>
      </c>
      <c r="F1288" s="70">
        <f t="shared" ca="1" si="35"/>
        <v>150</v>
      </c>
      <c r="G1288" s="45"/>
      <c r="H1288" s="45"/>
      <c r="I1288" s="45"/>
      <c r="J1288" s="45"/>
    </row>
    <row r="1289" spans="1:10" ht="13.5" customHeight="1" x14ac:dyDescent="0.2">
      <c r="A1289" s="82">
        <v>55121621</v>
      </c>
      <c r="B1289" s="69" t="str">
        <f t="shared" ca="1" si="34"/>
        <v>Sellos notariales</v>
      </c>
      <c r="C1289" s="82" t="s">
        <v>1449</v>
      </c>
      <c r="D1289" s="82">
        <v>2</v>
      </c>
      <c r="E1289" s="71">
        <v>125</v>
      </c>
      <c r="F1289" s="70">
        <f t="shared" ca="1" si="35"/>
        <v>250</v>
      </c>
      <c r="G1289" s="45"/>
      <c r="H1289" s="45"/>
      <c r="I1289" s="45"/>
      <c r="J1289" s="45"/>
    </row>
    <row r="1290" spans="1:10" ht="13.5" customHeight="1" x14ac:dyDescent="0.2">
      <c r="A1290" s="82">
        <v>27112202</v>
      </c>
      <c r="B1290" s="69" t="str">
        <f t="shared" ca="1" si="34"/>
        <v>Palustres o llanas de madera</v>
      </c>
      <c r="C1290" s="82" t="s">
        <v>1449</v>
      </c>
      <c r="D1290" s="82">
        <v>10</v>
      </c>
      <c r="E1290" s="71">
        <v>200</v>
      </c>
      <c r="F1290" s="70">
        <f t="shared" ca="1" si="35"/>
        <v>2000</v>
      </c>
      <c r="G1290" s="45"/>
      <c r="H1290" s="45"/>
      <c r="I1290" s="45"/>
      <c r="J1290" s="45"/>
    </row>
    <row r="1291" spans="1:10" ht="13.5" customHeight="1" x14ac:dyDescent="0.2">
      <c r="A1291" s="82">
        <v>27112802</v>
      </c>
      <c r="B1291" s="69" t="str">
        <f t="shared" ca="1" si="34"/>
        <v>Hojas de sierra</v>
      </c>
      <c r="C1291" s="82" t="s">
        <v>1449</v>
      </c>
      <c r="D1291" s="82">
        <v>2</v>
      </c>
      <c r="E1291" s="71">
        <v>1600</v>
      </c>
      <c r="F1291" s="70">
        <f t="shared" ca="1" si="35"/>
        <v>3200</v>
      </c>
      <c r="G1291" s="45"/>
      <c r="H1291" s="45"/>
      <c r="I1291" s="45"/>
      <c r="J1291" s="45"/>
    </row>
    <row r="1292" spans="1:10" ht="13.5" customHeight="1" x14ac:dyDescent="0.2">
      <c r="A1292" s="82">
        <v>41111604</v>
      </c>
      <c r="B1292" s="69" t="str">
        <f t="shared" ca="1" si="34"/>
        <v>Reglas</v>
      </c>
      <c r="C1292" s="82" t="s">
        <v>1449</v>
      </c>
      <c r="D1292" s="82">
        <v>10</v>
      </c>
      <c r="E1292" s="71">
        <v>550</v>
      </c>
      <c r="F1292" s="70">
        <f t="shared" ca="1" si="35"/>
        <v>5500</v>
      </c>
      <c r="G1292" s="45"/>
      <c r="H1292" s="45"/>
      <c r="I1292" s="45"/>
      <c r="J1292" s="45"/>
    </row>
    <row r="1293" spans="1:10" ht="13.5" customHeight="1" x14ac:dyDescent="0.2">
      <c r="A1293" s="82">
        <v>27112202</v>
      </c>
      <c r="B1293" s="69" t="str">
        <f t="shared" ca="1" si="34"/>
        <v>Palustres o llanas de madera</v>
      </c>
      <c r="C1293" s="82" t="s">
        <v>1449</v>
      </c>
      <c r="D1293" s="82">
        <v>5</v>
      </c>
      <c r="E1293" s="71">
        <v>200</v>
      </c>
      <c r="F1293" s="70">
        <f t="shared" ca="1" si="35"/>
        <v>1000</v>
      </c>
      <c r="G1293" s="45"/>
      <c r="H1293" s="45"/>
      <c r="I1293" s="45"/>
      <c r="J1293" s="45"/>
    </row>
    <row r="1294" spans="1:10" ht="13.5" customHeight="1" x14ac:dyDescent="0.2">
      <c r="A1294" s="82">
        <v>27111515</v>
      </c>
      <c r="B1294" s="69" t="str">
        <f t="shared" ca="1" si="34"/>
        <v>Taladro de mano</v>
      </c>
      <c r="C1294" s="82" t="s">
        <v>1449</v>
      </c>
      <c r="D1294" s="82">
        <v>1</v>
      </c>
      <c r="E1294" s="71">
        <v>15000</v>
      </c>
      <c r="F1294" s="70">
        <f t="shared" ca="1" si="35"/>
        <v>15000</v>
      </c>
      <c r="G1294" s="45"/>
      <c r="H1294" s="45"/>
      <c r="I1294" s="45"/>
      <c r="J1294" s="45"/>
    </row>
    <row r="1295" spans="1:10" ht="13.5" customHeight="1" x14ac:dyDescent="0.2">
      <c r="A1295" s="82">
        <v>23151903</v>
      </c>
      <c r="B1295" s="69" t="str">
        <f t="shared" ca="1" si="34"/>
        <v>Máquinas de lavado o para sacar el agua</v>
      </c>
      <c r="C1295" s="82" t="s">
        <v>1449</v>
      </c>
      <c r="D1295" s="82">
        <v>1</v>
      </c>
      <c r="E1295" s="71">
        <v>22000</v>
      </c>
      <c r="F1295" s="70">
        <f t="shared" ca="1" si="35"/>
        <v>22000</v>
      </c>
      <c r="G1295" s="45"/>
      <c r="H1295" s="45"/>
      <c r="I1295" s="45"/>
      <c r="J1295" s="45"/>
    </row>
    <row r="1296" spans="1:10" ht="13.5" customHeight="1" x14ac:dyDescent="0.2">
      <c r="A1296" s="82">
        <v>23171508</v>
      </c>
      <c r="B1296" s="69" t="str">
        <f t="shared" ca="1" si="34"/>
        <v>Máquinas de soldar</v>
      </c>
      <c r="C1296" s="82" t="s">
        <v>1449</v>
      </c>
      <c r="D1296" s="82">
        <v>1</v>
      </c>
      <c r="E1296" s="71">
        <v>45000</v>
      </c>
      <c r="F1296" s="70">
        <f t="shared" ca="1" si="35"/>
        <v>45000</v>
      </c>
      <c r="G1296" s="45"/>
      <c r="H1296" s="45"/>
      <c r="I1296" s="45"/>
      <c r="J1296" s="45"/>
    </row>
    <row r="1297" spans="1:10" ht="13.5" customHeight="1" x14ac:dyDescent="0.2">
      <c r="A1297" s="82">
        <v>27112708</v>
      </c>
      <c r="B1297" s="69" t="str">
        <f t="shared" ca="1" si="34"/>
        <v>Lijadoras eléctricas</v>
      </c>
      <c r="C1297" s="82" t="s">
        <v>1449</v>
      </c>
      <c r="D1297" s="82">
        <v>1</v>
      </c>
      <c r="E1297" s="71">
        <v>15000</v>
      </c>
      <c r="F1297" s="70">
        <f t="shared" ca="1" si="35"/>
        <v>15000</v>
      </c>
      <c r="G1297" s="45"/>
      <c r="H1297" s="45"/>
      <c r="I1297" s="45"/>
      <c r="J1297" s="45"/>
    </row>
    <row r="1298" spans="1:10" ht="13.5" customHeight="1" x14ac:dyDescent="0.2">
      <c r="A1298" s="82">
        <v>27112708</v>
      </c>
      <c r="B1298" s="69" t="str">
        <f t="shared" ca="1" si="34"/>
        <v>Lijadoras eléctricas</v>
      </c>
      <c r="C1298" s="82" t="s">
        <v>1449</v>
      </c>
      <c r="D1298" s="82">
        <v>1</v>
      </c>
      <c r="E1298" s="71">
        <v>25000</v>
      </c>
      <c r="F1298" s="70">
        <f t="shared" ca="1" si="35"/>
        <v>25000</v>
      </c>
      <c r="G1298" s="45"/>
      <c r="H1298" s="45"/>
      <c r="I1298" s="45"/>
      <c r="J1298" s="45"/>
    </row>
    <row r="1299" spans="1:10" ht="13.5" customHeight="1" x14ac:dyDescent="0.2">
      <c r="A1299" s="82">
        <v>39121601</v>
      </c>
      <c r="B1299" s="69" t="str">
        <f t="shared" ca="1" si="34"/>
        <v>Breakers de circuito</v>
      </c>
      <c r="C1299" s="82" t="s">
        <v>1449</v>
      </c>
      <c r="D1299" s="82">
        <v>4</v>
      </c>
      <c r="E1299" s="71">
        <v>4500</v>
      </c>
      <c r="F1299" s="70">
        <f t="shared" ca="1" si="35"/>
        <v>18000</v>
      </c>
      <c r="G1299" s="45"/>
      <c r="H1299" s="45"/>
      <c r="I1299" s="45"/>
      <c r="J1299" s="45"/>
    </row>
    <row r="1300" spans="1:10" ht="13.5" customHeight="1" x14ac:dyDescent="0.2">
      <c r="A1300" s="82">
        <v>41105003</v>
      </c>
      <c r="B1300" s="69" t="str">
        <f t="shared" ca="1" si="34"/>
        <v>Cernidores de prueba</v>
      </c>
      <c r="C1300" s="82" t="s">
        <v>1449</v>
      </c>
      <c r="D1300" s="82">
        <v>3</v>
      </c>
      <c r="E1300" s="71">
        <v>1568</v>
      </c>
      <c r="F1300" s="70">
        <f t="shared" ca="1" si="35"/>
        <v>4704</v>
      </c>
      <c r="G1300" s="45"/>
      <c r="H1300" s="45"/>
      <c r="I1300" s="45"/>
      <c r="J1300" s="45"/>
    </row>
    <row r="1301" spans="1:10" ht="13.5" customHeight="1" x14ac:dyDescent="0.2">
      <c r="A1301" s="82">
        <v>39121501</v>
      </c>
      <c r="B1301" s="69" t="str">
        <f t="shared" ca="1" si="34"/>
        <v>Interruptores de seguridad</v>
      </c>
      <c r="C1301" s="82" t="s">
        <v>1449</v>
      </c>
      <c r="D1301" s="82">
        <v>1</v>
      </c>
      <c r="E1301" s="71">
        <v>1000</v>
      </c>
      <c r="F1301" s="70">
        <f t="shared" ca="1" si="35"/>
        <v>1000</v>
      </c>
      <c r="G1301" s="45"/>
      <c r="H1301" s="45"/>
      <c r="I1301" s="45"/>
      <c r="J1301" s="45"/>
    </row>
    <row r="1302" spans="1:10" ht="13.5" customHeight="1" x14ac:dyDescent="0.2">
      <c r="A1302" s="82">
        <v>39121407</v>
      </c>
      <c r="B1302" s="69" t="str">
        <f t="shared" ca="1" si="34"/>
        <v>Strips de conexiones</v>
      </c>
      <c r="C1302" s="82" t="s">
        <v>1449</v>
      </c>
      <c r="D1302" s="82">
        <v>24</v>
      </c>
      <c r="E1302" s="71">
        <v>350</v>
      </c>
      <c r="F1302" s="70">
        <f t="shared" ca="1" si="35"/>
        <v>8400</v>
      </c>
      <c r="G1302" s="45"/>
      <c r="H1302" s="45"/>
      <c r="I1302" s="45"/>
      <c r="J1302" s="45"/>
    </row>
    <row r="1303" spans="1:10" ht="13.5" customHeight="1" x14ac:dyDescent="0.2">
      <c r="A1303" s="82">
        <v>39111609</v>
      </c>
      <c r="B1303" s="69" t="str">
        <f t="shared" ca="1" si="34"/>
        <v>Linternas de queroseno, propano o butano</v>
      </c>
      <c r="C1303" s="82" t="s">
        <v>1449</v>
      </c>
      <c r="D1303" s="82">
        <v>7</v>
      </c>
      <c r="E1303" s="71">
        <v>765</v>
      </c>
      <c r="F1303" s="70">
        <f t="shared" ca="1" si="35"/>
        <v>5355</v>
      </c>
      <c r="G1303" s="45"/>
      <c r="H1303" s="45"/>
      <c r="I1303" s="45"/>
      <c r="J1303" s="45"/>
    </row>
    <row r="1304" spans="1:10" ht="13.5" customHeight="1" x14ac:dyDescent="0.2">
      <c r="A1304" s="82">
        <v>44121612</v>
      </c>
      <c r="B1304" s="69" t="str">
        <f t="shared" ca="1" si="34"/>
        <v>Cortadoras de papel o repuestos</v>
      </c>
      <c r="C1304" s="82" t="s">
        <v>1449</v>
      </c>
      <c r="D1304" s="82">
        <v>2</v>
      </c>
      <c r="E1304" s="71">
        <v>15000</v>
      </c>
      <c r="F1304" s="70">
        <f t="shared" ca="1" si="35"/>
        <v>30000</v>
      </c>
      <c r="G1304" s="45"/>
      <c r="H1304" s="45"/>
      <c r="I1304" s="45"/>
      <c r="J1304" s="45"/>
    </row>
    <row r="1305" spans="1:10" ht="13.5" customHeight="1" x14ac:dyDescent="0.2">
      <c r="A1305" s="82">
        <v>39121205</v>
      </c>
      <c r="B1305" s="69" t="str">
        <f t="shared" ca="1" si="34"/>
        <v>Canaletas para cables</v>
      </c>
      <c r="C1305" s="82" t="s">
        <v>1449</v>
      </c>
      <c r="D1305" s="82">
        <v>40</v>
      </c>
      <c r="E1305" s="71">
        <v>350</v>
      </c>
      <c r="F1305" s="70">
        <f t="shared" ca="1" si="35"/>
        <v>14000</v>
      </c>
      <c r="G1305" s="45"/>
      <c r="H1305" s="45"/>
      <c r="I1305" s="45"/>
      <c r="J1305" s="45"/>
    </row>
    <row r="1306" spans="1:10" ht="13.5" customHeight="1" x14ac:dyDescent="0.2">
      <c r="A1306" s="82">
        <v>39121205</v>
      </c>
      <c r="B1306" s="69" t="str">
        <f t="shared" ca="1" si="34"/>
        <v>Canaletas para cables</v>
      </c>
      <c r="C1306" s="82" t="s">
        <v>1449</v>
      </c>
      <c r="D1306" s="82">
        <v>20</v>
      </c>
      <c r="E1306" s="71">
        <v>600</v>
      </c>
      <c r="F1306" s="70">
        <f t="shared" ca="1" si="35"/>
        <v>12000</v>
      </c>
      <c r="G1306" s="45"/>
      <c r="H1306" s="45"/>
      <c r="I1306" s="45"/>
      <c r="J1306" s="45"/>
    </row>
    <row r="1307" spans="1:10" ht="13.5" customHeight="1" x14ac:dyDescent="0.2">
      <c r="A1307" s="82">
        <v>41105003</v>
      </c>
      <c r="B1307" s="69" t="str">
        <f t="shared" ca="1" si="34"/>
        <v>Cernidores de prueba</v>
      </c>
      <c r="C1307" s="82" t="s">
        <v>1449</v>
      </c>
      <c r="D1307" s="82">
        <v>3</v>
      </c>
      <c r="E1307" s="71">
        <v>1568</v>
      </c>
      <c r="F1307" s="70">
        <f t="shared" ca="1" si="35"/>
        <v>4704</v>
      </c>
      <c r="G1307" s="45"/>
      <c r="H1307" s="45"/>
      <c r="I1307" s="45"/>
      <c r="J1307" s="45"/>
    </row>
    <row r="1308" spans="1:10" ht="14.1" customHeight="1" x14ac:dyDescent="0.2">
      <c r="A1308" s="45"/>
      <c r="B1308" s="45"/>
      <c r="C1308" s="45"/>
      <c r="D1308" s="45"/>
      <c r="E1308" s="73" t="s">
        <v>12551</v>
      </c>
      <c r="F1308" s="74">
        <f ca="1">SUM(Table388[MONTO TOTAL ESTIMADO])</f>
        <v>251813</v>
      </c>
      <c r="G1308" s="45"/>
      <c r="H1308" s="45" t="str">
        <f>C1273</f>
        <v>Bienes</v>
      </c>
      <c r="I1308" s="45" t="str">
        <f>E1273</f>
        <v>Sí</v>
      </c>
      <c r="J1308" s="45" t="str">
        <f>D1273</f>
        <v>Compras Menores</v>
      </c>
    </row>
    <row r="1309" spans="1:10" ht="14.1" customHeight="1" thickBot="1" x14ac:dyDescent="0.3"/>
    <row r="1310" spans="1:10" ht="33.75" customHeight="1" thickBot="1" x14ac:dyDescent="0.25">
      <c r="A1310" s="64" t="s">
        <v>16383</v>
      </c>
      <c r="B1310" s="64" t="s">
        <v>161</v>
      </c>
      <c r="C1310" s="64" t="s">
        <v>11725</v>
      </c>
      <c r="D1310" s="64" t="s">
        <v>14378</v>
      </c>
      <c r="E1310" s="64" t="s">
        <v>10963</v>
      </c>
      <c r="F1310" s="64" t="s">
        <v>11096</v>
      </c>
      <c r="G1310" s="45"/>
      <c r="H1310" s="45"/>
      <c r="I1310" s="45"/>
      <c r="J1310" s="45"/>
    </row>
    <row r="1311" spans="1:10" ht="14.1" customHeight="1" thickBot="1" x14ac:dyDescent="0.25">
      <c r="A1311" s="66" t="s">
        <v>18949</v>
      </c>
      <c r="B1311" s="66" t="s">
        <v>18951</v>
      </c>
      <c r="C1311" s="66" t="s">
        <v>17799</v>
      </c>
      <c r="D1311" s="66" t="s">
        <v>17484</v>
      </c>
      <c r="E1311" s="66" t="s">
        <v>8856</v>
      </c>
      <c r="F1311" s="66"/>
      <c r="G1311" s="45"/>
      <c r="H1311" s="45"/>
      <c r="I1311" s="45"/>
      <c r="J1311" s="45"/>
    </row>
    <row r="1312" spans="1:10" ht="14.1" customHeight="1" thickBot="1" x14ac:dyDescent="0.25">
      <c r="A1312" s="87" t="s">
        <v>14828</v>
      </c>
      <c r="B1312" s="67" t="s">
        <v>8530</v>
      </c>
      <c r="C1312" s="76">
        <v>44761</v>
      </c>
      <c r="D1312" s="87" t="s">
        <v>9387</v>
      </c>
      <c r="E1312" s="67" t="s">
        <v>13094</v>
      </c>
      <c r="F1312" s="81" t="s">
        <v>3080</v>
      </c>
      <c r="G1312" s="45"/>
      <c r="H1312" s="45"/>
      <c r="I1312" s="45"/>
      <c r="J1312" s="45"/>
    </row>
    <row r="1313" spans="1:10" ht="14.1" customHeight="1" thickBot="1" x14ac:dyDescent="0.25">
      <c r="A1313" s="88"/>
      <c r="B1313" s="67" t="s">
        <v>1786</v>
      </c>
      <c r="C1313" s="77">
        <f>IF(C1312="","",IF(AND(MONTH(C1312)&gt;=1,MONTH(C1312)&lt;=3),1,IF(AND(MONTH(C1312)&gt;=4,MONTH(C1312)&lt;=6),2,IF(AND(MONTH(C1312)&gt;=7,MONTH(C1312)&lt;=9),3,4))))</f>
        <v>3</v>
      </c>
      <c r="D1313" s="88"/>
      <c r="E1313" s="67" t="s">
        <v>2417</v>
      </c>
      <c r="F1313" s="81" t="s">
        <v>11113</v>
      </c>
      <c r="G1313" s="45"/>
      <c r="H1313" s="45"/>
      <c r="I1313" s="45"/>
      <c r="J1313" s="45"/>
    </row>
    <row r="1314" spans="1:10" ht="14.1" customHeight="1" thickBot="1" x14ac:dyDescent="0.25">
      <c r="A1314" s="88"/>
      <c r="B1314" s="67" t="s">
        <v>12943</v>
      </c>
      <c r="C1314" s="76">
        <v>44772</v>
      </c>
      <c r="D1314" s="88"/>
      <c r="E1314" s="67" t="s">
        <v>3073</v>
      </c>
      <c r="F1314" s="81" t="s">
        <v>11113</v>
      </c>
      <c r="G1314" s="45"/>
      <c r="H1314" s="45"/>
      <c r="I1314" s="45"/>
      <c r="J1314" s="45"/>
    </row>
    <row r="1315" spans="1:10" ht="14.1" customHeight="1" thickBot="1" x14ac:dyDescent="0.25">
      <c r="A1315" s="88"/>
      <c r="B1315" s="67" t="s">
        <v>1786</v>
      </c>
      <c r="C1315" s="77">
        <f>IF(C1314="","",IF(AND(MONTH(C1314)&gt;=1,MONTH(C1314)&lt;=3),1,IF(AND(MONTH(C1314)&gt;=4,MONTH(C1314)&lt;=6),2,IF(AND(MONTH(C1314)&gt;=7,MONTH(C1314)&lt;=9),3,4))))</f>
        <v>3</v>
      </c>
      <c r="D1315" s="88"/>
      <c r="E1315" s="67" t="s">
        <v>13193</v>
      </c>
      <c r="F1315" s="66" t="s">
        <v>11113</v>
      </c>
      <c r="G1315" s="45"/>
      <c r="H1315" s="45"/>
      <c r="I1315" s="45"/>
      <c r="J1315" s="45"/>
    </row>
    <row r="1316" spans="1:10" ht="14.1" customHeight="1" thickBot="1" x14ac:dyDescent="0.25">
      <c r="A1316" s="45"/>
      <c r="B1316" s="45"/>
      <c r="C1316" s="45"/>
      <c r="D1316" s="45"/>
      <c r="E1316" s="45"/>
      <c r="F1316" s="45"/>
      <c r="G1316" s="45"/>
      <c r="H1316" s="45"/>
      <c r="I1316" s="45"/>
      <c r="J1316" s="45"/>
    </row>
    <row r="1317" spans="1:10" ht="14.1" customHeight="1" thickBot="1" x14ac:dyDescent="0.25">
      <c r="A1317" s="72" t="s">
        <v>15736</v>
      </c>
      <c r="B1317" s="72" t="s">
        <v>16147</v>
      </c>
      <c r="C1317" s="72" t="s">
        <v>15642</v>
      </c>
      <c r="D1317" s="72" t="s">
        <v>15252</v>
      </c>
      <c r="E1317" s="72" t="s">
        <v>6933</v>
      </c>
      <c r="F1317" s="72" t="s">
        <v>15281</v>
      </c>
      <c r="G1317" s="45"/>
      <c r="H1317" s="45"/>
      <c r="I1317" s="45"/>
      <c r="J1317" s="45"/>
    </row>
    <row r="1318" spans="1:10" ht="14.1" customHeight="1" x14ac:dyDescent="0.2">
      <c r="A1318" s="82">
        <v>42295101</v>
      </c>
      <c r="B1318" s="69" t="str">
        <f t="shared" ref="B1318:B1364" ca="1" si="36">IFERROR(INDEX(UNSPSCDes,MATCH(INDIRECT(ADDRESS(ROW(),COLUMN()-1,4)),UNSPSCCode,0)),"")</f>
        <v>Puestos de lavamanos para uso quirúrgico</v>
      </c>
      <c r="C1318" s="82" t="s">
        <v>1449</v>
      </c>
      <c r="D1318" s="82">
        <v>6</v>
      </c>
      <c r="E1318" s="71">
        <v>3000</v>
      </c>
      <c r="F1318" s="70">
        <f t="shared" ref="F1318:F1364" ca="1" si="37">INDIRECT(ADDRESS(ROW(),COLUMN()-2,4))*INDIRECT(ADDRESS(ROW(),COLUMN()-1,4))</f>
        <v>18000</v>
      </c>
      <c r="G1318" s="45"/>
      <c r="H1318" s="45"/>
      <c r="I1318" s="45"/>
      <c r="J1318" s="45"/>
    </row>
    <row r="1319" spans="1:10" ht="13.5" customHeight="1" x14ac:dyDescent="0.2">
      <c r="A1319" s="82">
        <v>24101626</v>
      </c>
      <c r="B1319" s="69" t="str">
        <f t="shared" ca="1" si="36"/>
        <v>Escaleras mecánicas o cintas rodantes</v>
      </c>
      <c r="C1319" s="82" t="s">
        <v>1449</v>
      </c>
      <c r="D1319" s="82">
        <v>2</v>
      </c>
      <c r="E1319" s="71">
        <v>9350</v>
      </c>
      <c r="F1319" s="70">
        <f t="shared" ca="1" si="37"/>
        <v>18700</v>
      </c>
      <c r="G1319" s="45"/>
      <c r="H1319" s="45"/>
      <c r="I1319" s="45"/>
      <c r="J1319" s="45"/>
    </row>
    <row r="1320" spans="1:10" ht="13.5" customHeight="1" x14ac:dyDescent="0.2">
      <c r="A1320" s="82">
        <v>27111726</v>
      </c>
      <c r="B1320" s="69" t="str">
        <f t="shared" ca="1" si="36"/>
        <v>Llaves de tuercas</v>
      </c>
      <c r="C1320" s="82" t="s">
        <v>1449</v>
      </c>
      <c r="D1320" s="82">
        <v>1</v>
      </c>
      <c r="E1320" s="71">
        <v>120</v>
      </c>
      <c r="F1320" s="70">
        <f t="shared" ca="1" si="37"/>
        <v>120</v>
      </c>
      <c r="G1320" s="45"/>
      <c r="H1320" s="45"/>
      <c r="I1320" s="45"/>
      <c r="J1320" s="45"/>
    </row>
    <row r="1321" spans="1:10" ht="13.5" customHeight="1" x14ac:dyDescent="0.2">
      <c r="A1321" s="82">
        <v>27111726</v>
      </c>
      <c r="B1321" s="69" t="str">
        <f t="shared" ca="1" si="36"/>
        <v>Llaves de tuercas</v>
      </c>
      <c r="C1321" s="82" t="s">
        <v>1449</v>
      </c>
      <c r="D1321" s="82">
        <v>1</v>
      </c>
      <c r="E1321" s="71">
        <v>250</v>
      </c>
      <c r="F1321" s="70">
        <f t="shared" ca="1" si="37"/>
        <v>250</v>
      </c>
      <c r="G1321" s="45"/>
      <c r="H1321" s="45"/>
      <c r="I1321" s="45"/>
      <c r="J1321" s="45"/>
    </row>
    <row r="1322" spans="1:10" ht="13.5" customHeight="1" x14ac:dyDescent="0.2">
      <c r="A1322" s="82">
        <v>20111705</v>
      </c>
      <c r="B1322" s="69" t="str">
        <f t="shared" ca="1" si="36"/>
        <v>Puntos de pozo</v>
      </c>
      <c r="C1322" s="82" t="s">
        <v>1449</v>
      </c>
      <c r="D1322" s="82">
        <v>1</v>
      </c>
      <c r="E1322" s="71">
        <v>150</v>
      </c>
      <c r="F1322" s="70">
        <f t="shared" ca="1" si="37"/>
        <v>150</v>
      </c>
      <c r="G1322" s="45"/>
      <c r="H1322" s="45"/>
      <c r="I1322" s="45"/>
      <c r="J1322" s="45"/>
    </row>
    <row r="1323" spans="1:10" ht="13.5" customHeight="1" x14ac:dyDescent="0.2">
      <c r="A1323" s="82">
        <v>20111705</v>
      </c>
      <c r="B1323" s="69" t="str">
        <f t="shared" ca="1" si="36"/>
        <v>Puntos de pozo</v>
      </c>
      <c r="C1323" s="82" t="s">
        <v>1449</v>
      </c>
      <c r="D1323" s="82">
        <v>1</v>
      </c>
      <c r="E1323" s="71">
        <v>150</v>
      </c>
      <c r="F1323" s="70">
        <f t="shared" ca="1" si="37"/>
        <v>150</v>
      </c>
      <c r="G1323" s="45"/>
      <c r="H1323" s="45"/>
      <c r="I1323" s="45"/>
      <c r="J1323" s="45"/>
    </row>
    <row r="1324" spans="1:10" ht="13.5" customHeight="1" x14ac:dyDescent="0.2">
      <c r="A1324" s="82">
        <v>20111705</v>
      </c>
      <c r="B1324" s="69" t="str">
        <f t="shared" ca="1" si="36"/>
        <v>Puntos de pozo</v>
      </c>
      <c r="C1324" s="82" t="s">
        <v>1449</v>
      </c>
      <c r="D1324" s="82">
        <v>1</v>
      </c>
      <c r="E1324" s="71">
        <v>75</v>
      </c>
      <c r="F1324" s="70">
        <f t="shared" ca="1" si="37"/>
        <v>75</v>
      </c>
      <c r="G1324" s="45"/>
      <c r="H1324" s="45"/>
      <c r="I1324" s="45"/>
      <c r="J1324" s="45"/>
    </row>
    <row r="1325" spans="1:10" ht="13.5" customHeight="1" x14ac:dyDescent="0.2">
      <c r="A1325" s="82">
        <v>27111710</v>
      </c>
      <c r="B1325" s="69" t="str">
        <f t="shared" ca="1" si="36"/>
        <v>Llaves allen</v>
      </c>
      <c r="C1325" s="82" t="s">
        <v>1449</v>
      </c>
      <c r="D1325" s="82">
        <v>2</v>
      </c>
      <c r="E1325" s="71">
        <v>500</v>
      </c>
      <c r="F1325" s="70">
        <f t="shared" ca="1" si="37"/>
        <v>1000</v>
      </c>
      <c r="G1325" s="45"/>
      <c r="H1325" s="45"/>
      <c r="I1325" s="45"/>
      <c r="J1325" s="45"/>
    </row>
    <row r="1326" spans="1:10" ht="13.5" customHeight="1" x14ac:dyDescent="0.2">
      <c r="A1326" s="82">
        <v>23151820</v>
      </c>
      <c r="B1326" s="69" t="str">
        <f t="shared" ca="1" si="36"/>
        <v>Manómetro</v>
      </c>
      <c r="C1326" s="82" t="s">
        <v>1449</v>
      </c>
      <c r="D1326" s="82">
        <v>1</v>
      </c>
      <c r="E1326" s="71">
        <v>2200</v>
      </c>
      <c r="F1326" s="70">
        <f t="shared" ca="1" si="37"/>
        <v>2200</v>
      </c>
      <c r="G1326" s="45"/>
      <c r="H1326" s="45"/>
      <c r="I1326" s="45"/>
      <c r="J1326" s="45"/>
    </row>
    <row r="1327" spans="1:10" ht="13.5" customHeight="1" x14ac:dyDescent="0.2">
      <c r="A1327" s="82">
        <v>27111511</v>
      </c>
      <c r="B1327" s="69" t="str">
        <f t="shared" ca="1" si="36"/>
        <v>Cortadores de alambres</v>
      </c>
      <c r="C1327" s="82" t="s">
        <v>1449</v>
      </c>
      <c r="D1327" s="82">
        <v>7</v>
      </c>
      <c r="E1327" s="71">
        <v>440</v>
      </c>
      <c r="F1327" s="70">
        <f t="shared" ca="1" si="37"/>
        <v>3080</v>
      </c>
      <c r="G1327" s="45"/>
      <c r="H1327" s="45"/>
      <c r="I1327" s="45"/>
      <c r="J1327" s="45"/>
    </row>
    <row r="1328" spans="1:10" ht="13.5" customHeight="1" x14ac:dyDescent="0.2">
      <c r="A1328" s="82">
        <v>27111707</v>
      </c>
      <c r="B1328" s="69" t="str">
        <f t="shared" ca="1" si="36"/>
        <v>Llaves ajustables</v>
      </c>
      <c r="C1328" s="82" t="s">
        <v>1449</v>
      </c>
      <c r="D1328" s="82">
        <v>1</v>
      </c>
      <c r="E1328" s="71">
        <v>1500</v>
      </c>
      <c r="F1328" s="70">
        <f t="shared" ca="1" si="37"/>
        <v>1500</v>
      </c>
      <c r="G1328" s="45"/>
      <c r="H1328" s="45"/>
      <c r="I1328" s="45"/>
      <c r="J1328" s="45"/>
    </row>
    <row r="1329" spans="1:10" ht="13.5" customHeight="1" x14ac:dyDescent="0.2">
      <c r="A1329" s="82">
        <v>27111705</v>
      </c>
      <c r="B1329" s="69" t="str">
        <f t="shared" ca="1" si="36"/>
        <v>Llaves de tuercas de boca cerrada</v>
      </c>
      <c r="C1329" s="82" t="s">
        <v>1449</v>
      </c>
      <c r="D1329" s="82">
        <v>1</v>
      </c>
      <c r="E1329" s="71">
        <v>150</v>
      </c>
      <c r="F1329" s="70">
        <f t="shared" ca="1" si="37"/>
        <v>150</v>
      </c>
      <c r="G1329" s="45"/>
      <c r="H1329" s="45"/>
      <c r="I1329" s="45"/>
      <c r="J1329" s="45"/>
    </row>
    <row r="1330" spans="1:10" ht="13.5" customHeight="1" x14ac:dyDescent="0.2">
      <c r="A1330" s="82">
        <v>27111509</v>
      </c>
      <c r="B1330" s="69" t="str">
        <f t="shared" ca="1" si="36"/>
        <v>Barrenas</v>
      </c>
      <c r="C1330" s="82" t="s">
        <v>1449</v>
      </c>
      <c r="D1330" s="82">
        <v>1</v>
      </c>
      <c r="E1330" s="71">
        <v>2500</v>
      </c>
      <c r="F1330" s="70">
        <f t="shared" ca="1" si="37"/>
        <v>2500</v>
      </c>
      <c r="G1330" s="45"/>
      <c r="H1330" s="45"/>
      <c r="I1330" s="45"/>
      <c r="J1330" s="45"/>
    </row>
    <row r="1331" spans="1:10" ht="13.5" customHeight="1" x14ac:dyDescent="0.2">
      <c r="A1331" s="82">
        <v>27111509</v>
      </c>
      <c r="B1331" s="69" t="str">
        <f t="shared" ca="1" si="36"/>
        <v>Barrenas</v>
      </c>
      <c r="C1331" s="82" t="s">
        <v>1449</v>
      </c>
      <c r="D1331" s="82">
        <v>1</v>
      </c>
      <c r="E1331" s="71">
        <v>125</v>
      </c>
      <c r="F1331" s="70">
        <f t="shared" ca="1" si="37"/>
        <v>125</v>
      </c>
      <c r="G1331" s="45"/>
      <c r="H1331" s="45"/>
      <c r="I1331" s="45"/>
      <c r="J1331" s="45"/>
    </row>
    <row r="1332" spans="1:10" ht="13.5" customHeight="1" x14ac:dyDescent="0.2">
      <c r="A1332" s="82">
        <v>27111509</v>
      </c>
      <c r="B1332" s="69" t="str">
        <f t="shared" ca="1" si="36"/>
        <v>Barrenas</v>
      </c>
      <c r="C1332" s="82" t="s">
        <v>1449</v>
      </c>
      <c r="D1332" s="82">
        <v>1</v>
      </c>
      <c r="E1332" s="71">
        <v>150</v>
      </c>
      <c r="F1332" s="70">
        <f t="shared" ca="1" si="37"/>
        <v>150</v>
      </c>
      <c r="G1332" s="45"/>
      <c r="H1332" s="45"/>
      <c r="I1332" s="45"/>
      <c r="J1332" s="45"/>
    </row>
    <row r="1333" spans="1:10" ht="13.5" customHeight="1" x14ac:dyDescent="0.2">
      <c r="A1333" s="82">
        <v>24101507</v>
      </c>
      <c r="B1333" s="69" t="str">
        <f t="shared" ca="1" si="36"/>
        <v>Carretillas</v>
      </c>
      <c r="C1333" s="82" t="s">
        <v>1449</v>
      </c>
      <c r="D1333" s="82">
        <v>3</v>
      </c>
      <c r="E1333" s="71">
        <v>6000</v>
      </c>
      <c r="F1333" s="70">
        <f t="shared" ca="1" si="37"/>
        <v>18000</v>
      </c>
      <c r="G1333" s="45"/>
      <c r="H1333" s="45"/>
      <c r="I1333" s="45"/>
      <c r="J1333" s="45"/>
    </row>
    <row r="1334" spans="1:10" ht="13.5" customHeight="1" x14ac:dyDescent="0.2">
      <c r="A1334" s="82">
        <v>27112004</v>
      </c>
      <c r="B1334" s="69" t="str">
        <f t="shared" ca="1" si="36"/>
        <v>Palas</v>
      </c>
      <c r="C1334" s="82" t="s">
        <v>1449</v>
      </c>
      <c r="D1334" s="82">
        <v>3</v>
      </c>
      <c r="E1334" s="71">
        <v>350</v>
      </c>
      <c r="F1334" s="70">
        <f t="shared" ca="1" si="37"/>
        <v>1050</v>
      </c>
      <c r="G1334" s="45"/>
      <c r="H1334" s="45"/>
      <c r="I1334" s="45"/>
      <c r="J1334" s="45"/>
    </row>
    <row r="1335" spans="1:10" ht="13.5" customHeight="1" x14ac:dyDescent="0.2">
      <c r="A1335" s="82">
        <v>27112004</v>
      </c>
      <c r="B1335" s="69" t="str">
        <f t="shared" ca="1" si="36"/>
        <v>Palas</v>
      </c>
      <c r="C1335" s="82" t="s">
        <v>1449</v>
      </c>
      <c r="D1335" s="82">
        <v>4</v>
      </c>
      <c r="E1335" s="71">
        <v>500</v>
      </c>
      <c r="F1335" s="70">
        <f t="shared" ca="1" si="37"/>
        <v>2000</v>
      </c>
      <c r="G1335" s="45"/>
      <c r="H1335" s="45"/>
      <c r="I1335" s="45"/>
      <c r="J1335" s="45"/>
    </row>
    <row r="1336" spans="1:10" ht="13.5" customHeight="1" x14ac:dyDescent="0.2">
      <c r="A1336" s="82">
        <v>42293006</v>
      </c>
      <c r="B1336" s="69" t="str">
        <f t="shared" ca="1" si="36"/>
        <v>Cintas de medición para uso quirúrgico</v>
      </c>
      <c r="C1336" s="82" t="s">
        <v>1449</v>
      </c>
      <c r="D1336" s="82">
        <v>2</v>
      </c>
      <c r="E1336" s="71">
        <v>1500</v>
      </c>
      <c r="F1336" s="70">
        <f t="shared" ca="1" si="37"/>
        <v>3000</v>
      </c>
      <c r="G1336" s="45"/>
      <c r="H1336" s="45"/>
      <c r="I1336" s="45"/>
      <c r="J1336" s="45"/>
    </row>
    <row r="1337" spans="1:10" ht="13.5" customHeight="1" x14ac:dyDescent="0.2">
      <c r="A1337" s="82">
        <v>27111801</v>
      </c>
      <c r="B1337" s="69" t="str">
        <f t="shared" ca="1" si="36"/>
        <v>Cintas métricas</v>
      </c>
      <c r="C1337" s="82" t="s">
        <v>1449</v>
      </c>
      <c r="D1337" s="82">
        <v>6</v>
      </c>
      <c r="E1337" s="71">
        <v>600</v>
      </c>
      <c r="F1337" s="70">
        <f t="shared" ca="1" si="37"/>
        <v>3600</v>
      </c>
      <c r="G1337" s="45"/>
      <c r="H1337" s="45"/>
      <c r="I1337" s="45"/>
      <c r="J1337" s="45"/>
    </row>
    <row r="1338" spans="1:10" ht="13.5" customHeight="1" x14ac:dyDescent="0.2">
      <c r="A1338" s="82">
        <v>27111515</v>
      </c>
      <c r="B1338" s="69" t="str">
        <f t="shared" ca="1" si="36"/>
        <v>Taladro de mano</v>
      </c>
      <c r="C1338" s="82" t="s">
        <v>1449</v>
      </c>
      <c r="D1338" s="82">
        <v>1</v>
      </c>
      <c r="E1338" s="71">
        <v>35000</v>
      </c>
      <c r="F1338" s="70">
        <f t="shared" ca="1" si="37"/>
        <v>35000</v>
      </c>
      <c r="G1338" s="45"/>
      <c r="H1338" s="45"/>
      <c r="I1338" s="45"/>
      <c r="J1338" s="45"/>
    </row>
    <row r="1339" spans="1:10" ht="13.5" customHeight="1" x14ac:dyDescent="0.2">
      <c r="A1339" s="82">
        <v>27111602</v>
      </c>
      <c r="B1339" s="69" t="str">
        <f t="shared" ca="1" si="36"/>
        <v>Martillos</v>
      </c>
      <c r="C1339" s="82" t="s">
        <v>1449</v>
      </c>
      <c r="D1339" s="82">
        <v>6</v>
      </c>
      <c r="E1339" s="71">
        <v>300</v>
      </c>
      <c r="F1339" s="70">
        <f t="shared" ca="1" si="37"/>
        <v>1800</v>
      </c>
      <c r="G1339" s="45"/>
      <c r="H1339" s="45"/>
      <c r="I1339" s="45"/>
      <c r="J1339" s="45"/>
    </row>
    <row r="1340" spans="1:10" ht="13.5" customHeight="1" x14ac:dyDescent="0.2">
      <c r="A1340" s="82">
        <v>23171537</v>
      </c>
      <c r="B1340" s="69" t="str">
        <f t="shared" ca="1" si="36"/>
        <v>Limas limpiadoras de punta de soldadura o soldadura fuerte</v>
      </c>
      <c r="C1340" s="82" t="s">
        <v>1449</v>
      </c>
      <c r="D1340" s="82">
        <v>1</v>
      </c>
      <c r="E1340" s="71">
        <v>100</v>
      </c>
      <c r="F1340" s="70">
        <f t="shared" ca="1" si="37"/>
        <v>100</v>
      </c>
      <c r="G1340" s="45"/>
      <c r="H1340" s="45"/>
      <c r="I1340" s="45"/>
      <c r="J1340" s="45"/>
    </row>
    <row r="1341" spans="1:10" ht="13.5" customHeight="1" x14ac:dyDescent="0.2">
      <c r="A1341" s="82">
        <v>23101509</v>
      </c>
      <c r="B1341" s="69" t="str">
        <f t="shared" ca="1" si="36"/>
        <v>Lijadoras</v>
      </c>
      <c r="C1341" s="82" t="s">
        <v>1449</v>
      </c>
      <c r="D1341" s="82">
        <v>5</v>
      </c>
      <c r="E1341" s="71">
        <v>300</v>
      </c>
      <c r="F1341" s="70">
        <f t="shared" ca="1" si="37"/>
        <v>1500</v>
      </c>
      <c r="G1341" s="45"/>
      <c r="H1341" s="45"/>
      <c r="I1341" s="45"/>
      <c r="J1341" s="45"/>
    </row>
    <row r="1342" spans="1:10" ht="13.5" customHeight="1" x14ac:dyDescent="0.2">
      <c r="A1342" s="82">
        <v>20111603</v>
      </c>
      <c r="B1342" s="69" t="str">
        <f t="shared" ca="1" si="36"/>
        <v>Martillos perforadores</v>
      </c>
      <c r="C1342" s="82" t="s">
        <v>1449</v>
      </c>
      <c r="D1342" s="82">
        <v>2</v>
      </c>
      <c r="E1342" s="71">
        <v>2000</v>
      </c>
      <c r="F1342" s="70">
        <f t="shared" ca="1" si="37"/>
        <v>4000</v>
      </c>
      <c r="G1342" s="45"/>
      <c r="H1342" s="45"/>
      <c r="I1342" s="45"/>
      <c r="J1342" s="45"/>
    </row>
    <row r="1343" spans="1:10" ht="13.5" customHeight="1" x14ac:dyDescent="0.2">
      <c r="A1343" s="82">
        <v>20111603</v>
      </c>
      <c r="B1343" s="69" t="str">
        <f t="shared" ca="1" si="36"/>
        <v>Martillos perforadores</v>
      </c>
      <c r="C1343" s="82" t="s">
        <v>1449</v>
      </c>
      <c r="D1343" s="82">
        <v>2</v>
      </c>
      <c r="E1343" s="71">
        <v>2500</v>
      </c>
      <c r="F1343" s="70">
        <f t="shared" ca="1" si="37"/>
        <v>5000</v>
      </c>
      <c r="G1343" s="45"/>
      <c r="H1343" s="45"/>
      <c r="I1343" s="45"/>
      <c r="J1343" s="45"/>
    </row>
    <row r="1344" spans="1:10" ht="13.5" customHeight="1" x14ac:dyDescent="0.2">
      <c r="A1344" s="82">
        <v>31211912</v>
      </c>
      <c r="B1344" s="69" t="str">
        <f t="shared" ca="1" si="36"/>
        <v>Varillas telescópicas</v>
      </c>
      <c r="C1344" s="82" t="s">
        <v>1449</v>
      </c>
      <c r="D1344" s="82">
        <v>30</v>
      </c>
      <c r="E1344" s="71">
        <v>500</v>
      </c>
      <c r="F1344" s="70">
        <f t="shared" ca="1" si="37"/>
        <v>15000</v>
      </c>
      <c r="G1344" s="45"/>
      <c r="H1344" s="45"/>
      <c r="I1344" s="45"/>
      <c r="J1344" s="45"/>
    </row>
    <row r="1345" spans="1:10" ht="13.5" customHeight="1" x14ac:dyDescent="0.2">
      <c r="A1345" s="82">
        <v>60121252</v>
      </c>
      <c r="B1345" s="69" t="str">
        <f t="shared" ca="1" si="36"/>
        <v>Bandejas para pinturas</v>
      </c>
      <c r="C1345" s="82" t="s">
        <v>1449</v>
      </c>
      <c r="D1345" s="82">
        <v>10</v>
      </c>
      <c r="E1345" s="71">
        <v>250</v>
      </c>
      <c r="F1345" s="70">
        <f t="shared" ca="1" si="37"/>
        <v>2500</v>
      </c>
      <c r="G1345" s="45"/>
      <c r="H1345" s="45"/>
      <c r="I1345" s="45"/>
      <c r="J1345" s="45"/>
    </row>
    <row r="1346" spans="1:10" ht="13.5" customHeight="1" x14ac:dyDescent="0.2">
      <c r="A1346" s="82">
        <v>60121252</v>
      </c>
      <c r="B1346" s="69" t="str">
        <f t="shared" ca="1" si="36"/>
        <v>Bandejas para pinturas</v>
      </c>
      <c r="C1346" s="82" t="s">
        <v>1449</v>
      </c>
      <c r="D1346" s="82">
        <v>15</v>
      </c>
      <c r="E1346" s="71">
        <v>250</v>
      </c>
      <c r="F1346" s="70">
        <f t="shared" ca="1" si="37"/>
        <v>3750</v>
      </c>
      <c r="G1346" s="45"/>
      <c r="H1346" s="45"/>
      <c r="I1346" s="45"/>
      <c r="J1346" s="45"/>
    </row>
    <row r="1347" spans="1:10" ht="13.5" customHeight="1" x14ac:dyDescent="0.2">
      <c r="A1347" s="82">
        <v>31211912</v>
      </c>
      <c r="B1347" s="69" t="str">
        <f t="shared" ca="1" si="36"/>
        <v>Varillas telescópicas</v>
      </c>
      <c r="C1347" s="82" t="s">
        <v>1449</v>
      </c>
      <c r="D1347" s="82">
        <v>10</v>
      </c>
      <c r="E1347" s="71">
        <v>250</v>
      </c>
      <c r="F1347" s="70">
        <f t="shared" ca="1" si="37"/>
        <v>2500</v>
      </c>
      <c r="G1347" s="45"/>
      <c r="H1347" s="45"/>
      <c r="I1347" s="45"/>
      <c r="J1347" s="45"/>
    </row>
    <row r="1348" spans="1:10" ht="13.5" customHeight="1" x14ac:dyDescent="0.2">
      <c r="A1348" s="82">
        <v>31211912</v>
      </c>
      <c r="B1348" s="69" t="str">
        <f t="shared" ca="1" si="36"/>
        <v>Varillas telescópicas</v>
      </c>
      <c r="C1348" s="82" t="s">
        <v>1449</v>
      </c>
      <c r="D1348" s="82">
        <v>5</v>
      </c>
      <c r="E1348" s="71">
        <v>500</v>
      </c>
      <c r="F1348" s="70">
        <f t="shared" ca="1" si="37"/>
        <v>2500</v>
      </c>
      <c r="G1348" s="45"/>
      <c r="H1348" s="45"/>
      <c r="I1348" s="45"/>
      <c r="J1348" s="45"/>
    </row>
    <row r="1349" spans="1:10" ht="13.5" customHeight="1" x14ac:dyDescent="0.2">
      <c r="A1349" s="82">
        <v>46181707</v>
      </c>
      <c r="B1349" s="69" t="str">
        <f t="shared" ca="1" si="36"/>
        <v>Partes de escudos faciales o accesorios</v>
      </c>
      <c r="C1349" s="82" t="s">
        <v>1449</v>
      </c>
      <c r="D1349" s="82">
        <v>26</v>
      </c>
      <c r="E1349" s="71">
        <v>400</v>
      </c>
      <c r="F1349" s="70">
        <f t="shared" ca="1" si="37"/>
        <v>10400</v>
      </c>
      <c r="G1349" s="45"/>
      <c r="H1349" s="45"/>
      <c r="I1349" s="45"/>
      <c r="J1349" s="45"/>
    </row>
    <row r="1350" spans="1:10" ht="13.5" customHeight="1" x14ac:dyDescent="0.2">
      <c r="A1350" s="82">
        <v>24101626</v>
      </c>
      <c r="B1350" s="69" t="str">
        <f t="shared" ca="1" si="36"/>
        <v>Escaleras mecánicas o cintas rodantes</v>
      </c>
      <c r="C1350" s="82" t="s">
        <v>1449</v>
      </c>
      <c r="D1350" s="82">
        <v>1</v>
      </c>
      <c r="E1350" s="71">
        <v>7000</v>
      </c>
      <c r="F1350" s="70">
        <f t="shared" ca="1" si="37"/>
        <v>7000</v>
      </c>
      <c r="G1350" s="45"/>
      <c r="H1350" s="45"/>
      <c r="I1350" s="45"/>
      <c r="J1350" s="45"/>
    </row>
    <row r="1351" spans="1:10" ht="13.5" customHeight="1" x14ac:dyDescent="0.2">
      <c r="A1351" s="82">
        <v>24101626</v>
      </c>
      <c r="B1351" s="69" t="str">
        <f t="shared" ca="1" si="36"/>
        <v>Escaleras mecánicas o cintas rodantes</v>
      </c>
      <c r="C1351" s="82" t="s">
        <v>1449</v>
      </c>
      <c r="D1351" s="82">
        <v>1</v>
      </c>
      <c r="E1351" s="71">
        <v>6500</v>
      </c>
      <c r="F1351" s="70">
        <f t="shared" ca="1" si="37"/>
        <v>6500</v>
      </c>
      <c r="G1351" s="45"/>
      <c r="H1351" s="45"/>
      <c r="I1351" s="45"/>
      <c r="J1351" s="45"/>
    </row>
    <row r="1352" spans="1:10" ht="13.5" customHeight="1" x14ac:dyDescent="0.2">
      <c r="A1352" s="82">
        <v>27111801</v>
      </c>
      <c r="B1352" s="69" t="str">
        <f t="shared" ca="1" si="36"/>
        <v>Cintas métricas</v>
      </c>
      <c r="C1352" s="82" t="s">
        <v>1449</v>
      </c>
      <c r="D1352" s="82">
        <v>1</v>
      </c>
      <c r="E1352" s="71">
        <v>1800</v>
      </c>
      <c r="F1352" s="70">
        <f t="shared" ca="1" si="37"/>
        <v>1800</v>
      </c>
      <c r="G1352" s="45"/>
      <c r="H1352" s="45"/>
      <c r="I1352" s="45"/>
      <c r="J1352" s="45"/>
    </row>
    <row r="1353" spans="1:10" ht="13.5" customHeight="1" x14ac:dyDescent="0.2">
      <c r="A1353" s="82">
        <v>31211908</v>
      </c>
      <c r="B1353" s="69" t="str">
        <f t="shared" ca="1" si="36"/>
        <v>Pistolas de pintar</v>
      </c>
      <c r="C1353" s="82" t="s">
        <v>1449</v>
      </c>
      <c r="D1353" s="82">
        <v>1</v>
      </c>
      <c r="E1353" s="71">
        <v>325</v>
      </c>
      <c r="F1353" s="70">
        <f t="shared" ca="1" si="37"/>
        <v>325</v>
      </c>
      <c r="G1353" s="45"/>
      <c r="H1353" s="45"/>
      <c r="I1353" s="45"/>
      <c r="J1353" s="45"/>
    </row>
    <row r="1354" spans="1:10" ht="13.5" customHeight="1" x14ac:dyDescent="0.2">
      <c r="A1354" s="82">
        <v>27112107</v>
      </c>
      <c r="B1354" s="69" t="str">
        <f t="shared" ca="1" si="36"/>
        <v>Alicates boquianchos ajustables</v>
      </c>
      <c r="C1354" s="82" t="s">
        <v>1449</v>
      </c>
      <c r="D1354" s="82">
        <v>3</v>
      </c>
      <c r="E1354" s="71">
        <v>1500</v>
      </c>
      <c r="F1354" s="70">
        <f t="shared" ca="1" si="37"/>
        <v>4500</v>
      </c>
      <c r="G1354" s="45"/>
      <c r="H1354" s="45"/>
      <c r="I1354" s="45"/>
      <c r="J1354" s="45"/>
    </row>
    <row r="1355" spans="1:10" ht="13.5" customHeight="1" x14ac:dyDescent="0.2">
      <c r="A1355" s="82">
        <v>27112107</v>
      </c>
      <c r="B1355" s="69" t="str">
        <f t="shared" ca="1" si="36"/>
        <v>Alicates boquianchos ajustables</v>
      </c>
      <c r="C1355" s="82" t="s">
        <v>1449</v>
      </c>
      <c r="D1355" s="82">
        <v>2</v>
      </c>
      <c r="E1355" s="71">
        <v>300</v>
      </c>
      <c r="F1355" s="70">
        <f t="shared" ca="1" si="37"/>
        <v>600</v>
      </c>
      <c r="G1355" s="45"/>
      <c r="H1355" s="45"/>
      <c r="I1355" s="45"/>
      <c r="J1355" s="45"/>
    </row>
    <row r="1356" spans="1:10" ht="13.5" customHeight="1" x14ac:dyDescent="0.2">
      <c r="A1356" s="82">
        <v>27112109</v>
      </c>
      <c r="B1356" s="69" t="str">
        <f t="shared" ca="1" si="36"/>
        <v>Herramientas magnéticas</v>
      </c>
      <c r="C1356" s="82" t="s">
        <v>1449</v>
      </c>
      <c r="D1356" s="82">
        <v>5</v>
      </c>
      <c r="E1356" s="71">
        <v>3500</v>
      </c>
      <c r="F1356" s="70">
        <f t="shared" ca="1" si="37"/>
        <v>17500</v>
      </c>
      <c r="G1356" s="45"/>
      <c r="H1356" s="45"/>
      <c r="I1356" s="45"/>
      <c r="J1356" s="45"/>
    </row>
    <row r="1357" spans="1:10" ht="13.5" customHeight="1" x14ac:dyDescent="0.2">
      <c r="A1357" s="82">
        <v>26131608</v>
      </c>
      <c r="B1357" s="69" t="str">
        <f t="shared" ca="1" si="36"/>
        <v>Chimeneas de ventilación o antorchas</v>
      </c>
      <c r="C1357" s="82" t="s">
        <v>1449</v>
      </c>
      <c r="D1357" s="82">
        <v>1</v>
      </c>
      <c r="E1357" s="71">
        <v>3500</v>
      </c>
      <c r="F1357" s="70">
        <f t="shared" ca="1" si="37"/>
        <v>3500</v>
      </c>
      <c r="G1357" s="45"/>
      <c r="H1357" s="45"/>
      <c r="I1357" s="45"/>
      <c r="J1357" s="45"/>
    </row>
    <row r="1358" spans="1:10" ht="13.5" customHeight="1" x14ac:dyDescent="0.2">
      <c r="A1358" s="82">
        <v>39121310</v>
      </c>
      <c r="B1358" s="69" t="str">
        <f t="shared" ca="1" si="36"/>
        <v>Cajas de uso general</v>
      </c>
      <c r="C1358" s="82" t="s">
        <v>1449</v>
      </c>
      <c r="D1358" s="82">
        <v>3</v>
      </c>
      <c r="E1358" s="71">
        <v>500</v>
      </c>
      <c r="F1358" s="70">
        <f t="shared" ca="1" si="37"/>
        <v>1500</v>
      </c>
      <c r="G1358" s="45"/>
      <c r="H1358" s="45"/>
      <c r="I1358" s="45"/>
      <c r="J1358" s="45"/>
    </row>
    <row r="1359" spans="1:10" ht="13.5" customHeight="1" x14ac:dyDescent="0.2">
      <c r="A1359" s="82">
        <v>41113601</v>
      </c>
      <c r="B1359" s="69" t="str">
        <f t="shared" ca="1" si="36"/>
        <v>Amperímetros</v>
      </c>
      <c r="C1359" s="82" t="s">
        <v>1449</v>
      </c>
      <c r="D1359" s="82">
        <v>1</v>
      </c>
      <c r="E1359" s="71">
        <v>400</v>
      </c>
      <c r="F1359" s="70">
        <f t="shared" ca="1" si="37"/>
        <v>400</v>
      </c>
      <c r="G1359" s="45"/>
      <c r="H1359" s="45"/>
      <c r="I1359" s="45"/>
      <c r="J1359" s="45"/>
    </row>
    <row r="1360" spans="1:10" ht="13.5" customHeight="1" x14ac:dyDescent="0.2">
      <c r="A1360" s="82">
        <v>41111615</v>
      </c>
      <c r="B1360" s="69" t="str">
        <f t="shared" ca="1" si="36"/>
        <v>Sistemas láser de medición</v>
      </c>
      <c r="C1360" s="82" t="s">
        <v>1449</v>
      </c>
      <c r="D1360" s="82">
        <v>1</v>
      </c>
      <c r="E1360" s="71">
        <v>3800</v>
      </c>
      <c r="F1360" s="70">
        <f t="shared" ca="1" si="37"/>
        <v>3800</v>
      </c>
      <c r="G1360" s="45"/>
      <c r="H1360" s="45"/>
      <c r="I1360" s="45"/>
      <c r="J1360" s="45"/>
    </row>
    <row r="1361" spans="1:10" ht="13.5" customHeight="1" x14ac:dyDescent="0.2">
      <c r="A1361" s="82">
        <v>27111804</v>
      </c>
      <c r="B1361" s="69" t="str">
        <f t="shared" ca="1" si="36"/>
        <v>Plomadas</v>
      </c>
      <c r="C1361" s="82" t="s">
        <v>1449</v>
      </c>
      <c r="D1361" s="82">
        <v>2</v>
      </c>
      <c r="E1361" s="71">
        <v>300</v>
      </c>
      <c r="F1361" s="70">
        <f t="shared" ca="1" si="37"/>
        <v>600</v>
      </c>
      <c r="G1361" s="45"/>
      <c r="H1361" s="45"/>
      <c r="I1361" s="45"/>
      <c r="J1361" s="45"/>
    </row>
    <row r="1362" spans="1:10" ht="13.5" customHeight="1" x14ac:dyDescent="0.2">
      <c r="A1362" s="82">
        <v>41111616</v>
      </c>
      <c r="B1362" s="69" t="str">
        <f t="shared" ca="1" si="36"/>
        <v>Ruedas medidoras para distancias</v>
      </c>
      <c r="C1362" s="82" t="s">
        <v>1449</v>
      </c>
      <c r="D1362" s="82">
        <v>2</v>
      </c>
      <c r="E1362" s="71">
        <v>4200</v>
      </c>
      <c r="F1362" s="70">
        <f t="shared" ca="1" si="37"/>
        <v>8400</v>
      </c>
      <c r="G1362" s="45"/>
      <c r="H1362" s="45"/>
      <c r="I1362" s="45"/>
      <c r="J1362" s="45"/>
    </row>
    <row r="1363" spans="1:10" ht="13.5" customHeight="1" x14ac:dyDescent="0.2">
      <c r="A1363" s="82">
        <v>41111920</v>
      </c>
      <c r="B1363" s="69" t="str">
        <f t="shared" ca="1" si="36"/>
        <v>Máquinas de medición de coordenadas cmm</v>
      </c>
      <c r="C1363" s="82" t="s">
        <v>1449</v>
      </c>
      <c r="D1363" s="82">
        <v>1</v>
      </c>
      <c r="E1363" s="71">
        <v>5000</v>
      </c>
      <c r="F1363" s="70">
        <f t="shared" ca="1" si="37"/>
        <v>5000</v>
      </c>
      <c r="G1363" s="45"/>
      <c r="H1363" s="45"/>
      <c r="I1363" s="45"/>
      <c r="J1363" s="45"/>
    </row>
    <row r="1364" spans="1:10" ht="13.5" customHeight="1" x14ac:dyDescent="0.2">
      <c r="A1364" s="82">
        <v>39121407</v>
      </c>
      <c r="B1364" s="69" t="str">
        <f t="shared" ca="1" si="36"/>
        <v>Strips de conexiones</v>
      </c>
      <c r="C1364" s="82" t="s">
        <v>1449</v>
      </c>
      <c r="D1364" s="82">
        <v>4</v>
      </c>
      <c r="E1364" s="71">
        <v>5000</v>
      </c>
      <c r="F1364" s="70">
        <f t="shared" ca="1" si="37"/>
        <v>20000</v>
      </c>
      <c r="G1364" s="45"/>
      <c r="H1364" s="45"/>
      <c r="I1364" s="45"/>
      <c r="J1364" s="45"/>
    </row>
    <row r="1365" spans="1:10" ht="14.1" customHeight="1" x14ac:dyDescent="0.2">
      <c r="A1365" s="45"/>
      <c r="B1365" s="45"/>
      <c r="C1365" s="45"/>
      <c r="D1365" s="45"/>
      <c r="E1365" s="73" t="s">
        <v>12551</v>
      </c>
      <c r="F1365" s="74">
        <f ca="1">SUM(Table389[MONTO TOTAL ESTIMADO])</f>
        <v>241275</v>
      </c>
      <c r="G1365" s="45"/>
      <c r="H1365" s="45" t="str">
        <f>C1311</f>
        <v>Bienes</v>
      </c>
      <c r="I1365" s="45" t="str">
        <f>E1311</f>
        <v>Sí</v>
      </c>
      <c r="J1365" s="45" t="str">
        <f>D1311</f>
        <v>Compras Menores</v>
      </c>
    </row>
    <row r="1366" spans="1:10" ht="14.1" customHeight="1" thickBot="1" x14ac:dyDescent="0.3"/>
    <row r="1367" spans="1:10" ht="33.75" customHeight="1" thickBot="1" x14ac:dyDescent="0.25">
      <c r="A1367" s="64" t="s">
        <v>16383</v>
      </c>
      <c r="B1367" s="64" t="s">
        <v>161</v>
      </c>
      <c r="C1367" s="64" t="s">
        <v>11725</v>
      </c>
      <c r="D1367" s="64" t="s">
        <v>14378</v>
      </c>
      <c r="E1367" s="64" t="s">
        <v>10963</v>
      </c>
      <c r="F1367" s="64" t="s">
        <v>11096</v>
      </c>
      <c r="G1367" s="45"/>
      <c r="H1367" s="45"/>
      <c r="I1367" s="45"/>
      <c r="J1367" s="45"/>
    </row>
    <row r="1368" spans="1:10" ht="14.1" customHeight="1" thickBot="1" x14ac:dyDescent="0.25">
      <c r="A1368" s="66" t="s">
        <v>18952</v>
      </c>
      <c r="B1368" s="66" t="s">
        <v>18953</v>
      </c>
      <c r="C1368" s="66" t="s">
        <v>6799</v>
      </c>
      <c r="D1368" s="66" t="s">
        <v>17484</v>
      </c>
      <c r="E1368" s="66" t="s">
        <v>8856</v>
      </c>
      <c r="F1368" s="66"/>
      <c r="G1368" s="45"/>
      <c r="H1368" s="45"/>
      <c r="I1368" s="45"/>
      <c r="J1368" s="45"/>
    </row>
    <row r="1369" spans="1:10" ht="14.1" customHeight="1" thickBot="1" x14ac:dyDescent="0.25">
      <c r="A1369" s="87" t="s">
        <v>14828</v>
      </c>
      <c r="B1369" s="67" t="s">
        <v>8530</v>
      </c>
      <c r="C1369" s="76">
        <v>44809</v>
      </c>
      <c r="D1369" s="87" t="s">
        <v>9387</v>
      </c>
      <c r="E1369" s="67" t="s">
        <v>13094</v>
      </c>
      <c r="F1369" s="81" t="s">
        <v>3080</v>
      </c>
      <c r="G1369" s="45"/>
      <c r="H1369" s="45"/>
      <c r="I1369" s="45"/>
      <c r="J1369" s="45"/>
    </row>
    <row r="1370" spans="1:10" ht="14.1" customHeight="1" thickBot="1" x14ac:dyDescent="0.25">
      <c r="A1370" s="88"/>
      <c r="B1370" s="67" t="s">
        <v>1786</v>
      </c>
      <c r="C1370" s="77">
        <f>IF(C1369="","",IF(AND(MONTH(C1369)&gt;=1,MONTH(C1369)&lt;=3),1,IF(AND(MONTH(C1369)&gt;=4,MONTH(C1369)&lt;=6),2,IF(AND(MONTH(C1369)&gt;=7,MONTH(C1369)&lt;=9),3,4))))</f>
        <v>3</v>
      </c>
      <c r="D1370" s="88"/>
      <c r="E1370" s="67" t="s">
        <v>2417</v>
      </c>
      <c r="F1370" s="81" t="s">
        <v>11113</v>
      </c>
      <c r="G1370" s="45"/>
      <c r="H1370" s="45"/>
      <c r="I1370" s="45"/>
      <c r="J1370" s="45"/>
    </row>
    <row r="1371" spans="1:10" ht="14.1" customHeight="1" thickBot="1" x14ac:dyDescent="0.25">
      <c r="A1371" s="88"/>
      <c r="B1371" s="67" t="s">
        <v>12943</v>
      </c>
      <c r="C1371" s="76">
        <v>44823</v>
      </c>
      <c r="D1371" s="88"/>
      <c r="E1371" s="67" t="s">
        <v>3073</v>
      </c>
      <c r="F1371" s="81" t="s">
        <v>11113</v>
      </c>
      <c r="G1371" s="45"/>
      <c r="H1371" s="45"/>
      <c r="I1371" s="45"/>
      <c r="J1371" s="45"/>
    </row>
    <row r="1372" spans="1:10" ht="14.1" customHeight="1" thickBot="1" x14ac:dyDescent="0.25">
      <c r="A1372" s="88"/>
      <c r="B1372" s="67" t="s">
        <v>1786</v>
      </c>
      <c r="C1372" s="77">
        <f>IF(C1371="","",IF(AND(MONTH(C1371)&gt;=1,MONTH(C1371)&lt;=3),1,IF(AND(MONTH(C1371)&gt;=4,MONTH(C1371)&lt;=6),2,IF(AND(MONTH(C1371)&gt;=7,MONTH(C1371)&lt;=9),3,4))))</f>
        <v>3</v>
      </c>
      <c r="D1372" s="88"/>
      <c r="E1372" s="67" t="s">
        <v>13193</v>
      </c>
      <c r="F1372" s="66" t="s">
        <v>11113</v>
      </c>
      <c r="G1372" s="45"/>
      <c r="H1372" s="45"/>
      <c r="I1372" s="45"/>
      <c r="J1372" s="45"/>
    </row>
    <row r="1373" spans="1:10" ht="14.1" customHeight="1" thickBot="1" x14ac:dyDescent="0.25">
      <c r="A1373" s="45"/>
      <c r="B1373" s="45"/>
      <c r="C1373" s="45"/>
      <c r="D1373" s="45"/>
      <c r="E1373" s="45"/>
      <c r="F1373" s="45"/>
      <c r="G1373" s="45"/>
      <c r="H1373" s="45"/>
      <c r="I1373" s="45"/>
      <c r="J1373" s="45"/>
    </row>
    <row r="1374" spans="1:10" ht="14.1" customHeight="1" thickBot="1" x14ac:dyDescent="0.25">
      <c r="A1374" s="72" t="s">
        <v>15736</v>
      </c>
      <c r="B1374" s="72" t="s">
        <v>16147</v>
      </c>
      <c r="C1374" s="72" t="s">
        <v>15642</v>
      </c>
      <c r="D1374" s="72" t="s">
        <v>15252</v>
      </c>
      <c r="E1374" s="72" t="s">
        <v>6933</v>
      </c>
      <c r="F1374" s="72" t="s">
        <v>15281</v>
      </c>
      <c r="G1374" s="45"/>
      <c r="H1374" s="45"/>
      <c r="I1374" s="45"/>
      <c r="J1374" s="45"/>
    </row>
    <row r="1375" spans="1:10" ht="13.5" customHeight="1" x14ac:dyDescent="0.2">
      <c r="A1375" s="82">
        <v>44101501</v>
      </c>
      <c r="B1375" s="69" t="str">
        <f ca="1">IFERROR(INDEX(UNSPSCDes,MATCH(INDIRECT(ADDRESS(ROW(),COLUMN()-1,4)),UNSPSCCode,0)),"")</f>
        <v>Fotocopiadoras</v>
      </c>
      <c r="C1375" s="82" t="s">
        <v>1449</v>
      </c>
      <c r="D1375" s="82">
        <v>1</v>
      </c>
      <c r="E1375" s="71">
        <v>985000</v>
      </c>
      <c r="F1375" s="70">
        <f ca="1">INDIRECT(ADDRESS(ROW(),COLUMN()-2,4))*INDIRECT(ADDRESS(ROW(),COLUMN()-1,4))</f>
        <v>985000</v>
      </c>
      <c r="G1375" s="45"/>
      <c r="H1375" s="45"/>
      <c r="I1375" s="45"/>
      <c r="J1375" s="45"/>
    </row>
    <row r="1376" spans="1:10" ht="14.1" customHeight="1" x14ac:dyDescent="0.2">
      <c r="A1376" s="45"/>
      <c r="B1376" s="45"/>
      <c r="C1376" s="45"/>
      <c r="D1376" s="45"/>
      <c r="E1376" s="73" t="s">
        <v>12551</v>
      </c>
      <c r="F1376" s="74">
        <f ca="1">SUM(Table390[MONTO TOTAL ESTIMADO])</f>
        <v>985000</v>
      </c>
      <c r="G1376" s="45"/>
      <c r="H1376" s="45" t="str">
        <f>C1368</f>
        <v>Servicios</v>
      </c>
      <c r="I1376" s="45" t="str">
        <f>E1368</f>
        <v>Sí</v>
      </c>
      <c r="J1376" s="45" t="str">
        <f>D1368</f>
        <v>Compras Menores</v>
      </c>
    </row>
    <row r="1377" spans="1:10" ht="14.1" customHeight="1" thickBot="1" x14ac:dyDescent="0.3"/>
    <row r="1378" spans="1:10" ht="33.75" customHeight="1" thickBot="1" x14ac:dyDescent="0.25">
      <c r="A1378" s="64" t="s">
        <v>16383</v>
      </c>
      <c r="B1378" s="64" t="s">
        <v>161</v>
      </c>
      <c r="C1378" s="64" t="s">
        <v>11725</v>
      </c>
      <c r="D1378" s="64" t="s">
        <v>14378</v>
      </c>
      <c r="E1378" s="64" t="s">
        <v>10963</v>
      </c>
      <c r="F1378" s="64" t="s">
        <v>11096</v>
      </c>
      <c r="G1378" s="45"/>
      <c r="H1378" s="45"/>
      <c r="I1378" s="45"/>
      <c r="J1378" s="45"/>
    </row>
    <row r="1379" spans="1:10" ht="14.1" customHeight="1" thickBot="1" x14ac:dyDescent="0.25">
      <c r="A1379" s="66" t="s">
        <v>18954</v>
      </c>
      <c r="B1379" s="66" t="s">
        <v>18955</v>
      </c>
      <c r="C1379" s="66" t="s">
        <v>6799</v>
      </c>
      <c r="D1379" s="66" t="s">
        <v>1875</v>
      </c>
      <c r="E1379" s="66" t="s">
        <v>8856</v>
      </c>
      <c r="F1379" s="66"/>
      <c r="G1379" s="45"/>
      <c r="H1379" s="45"/>
      <c r="I1379" s="45"/>
      <c r="J1379" s="45"/>
    </row>
    <row r="1380" spans="1:10" ht="14.1" customHeight="1" thickBot="1" x14ac:dyDescent="0.25">
      <c r="A1380" s="87" t="s">
        <v>14828</v>
      </c>
      <c r="B1380" s="67" t="s">
        <v>8530</v>
      </c>
      <c r="C1380" s="76">
        <v>44579</v>
      </c>
      <c r="D1380" s="87" t="s">
        <v>9387</v>
      </c>
      <c r="E1380" s="67" t="s">
        <v>13094</v>
      </c>
      <c r="F1380" s="81" t="s">
        <v>3080</v>
      </c>
      <c r="G1380" s="45"/>
      <c r="H1380" s="45"/>
      <c r="I1380" s="45"/>
      <c r="J1380" s="45"/>
    </row>
    <row r="1381" spans="1:10" ht="14.1" customHeight="1" thickBot="1" x14ac:dyDescent="0.25">
      <c r="A1381" s="88"/>
      <c r="B1381" s="67" t="s">
        <v>1786</v>
      </c>
      <c r="C1381" s="77">
        <f>IF(C1380="","",IF(AND(MONTH(C1380)&gt;=1,MONTH(C1380)&lt;=3),1,IF(AND(MONTH(C1380)&gt;=4,MONTH(C1380)&lt;=6),2,IF(AND(MONTH(C1380)&gt;=7,MONTH(C1380)&lt;=9),3,4))))</f>
        <v>1</v>
      </c>
      <c r="D1381" s="88"/>
      <c r="E1381" s="67" t="s">
        <v>2417</v>
      </c>
      <c r="F1381" s="81" t="s">
        <v>11113</v>
      </c>
      <c r="G1381" s="45"/>
      <c r="H1381" s="45"/>
      <c r="I1381" s="45"/>
      <c r="J1381" s="45"/>
    </row>
    <row r="1382" spans="1:10" ht="14.1" customHeight="1" thickBot="1" x14ac:dyDescent="0.25">
      <c r="A1382" s="88"/>
      <c r="B1382" s="67" t="s">
        <v>12943</v>
      </c>
      <c r="C1382" s="76">
        <v>44621</v>
      </c>
      <c r="D1382" s="88"/>
      <c r="E1382" s="67" t="s">
        <v>3073</v>
      </c>
      <c r="F1382" s="81" t="s">
        <v>11113</v>
      </c>
      <c r="G1382" s="45"/>
      <c r="H1382" s="45"/>
      <c r="I1382" s="45"/>
      <c r="J1382" s="45"/>
    </row>
    <row r="1383" spans="1:10" ht="14.1" customHeight="1" thickBot="1" x14ac:dyDescent="0.25">
      <c r="A1383" s="88"/>
      <c r="B1383" s="67" t="s">
        <v>1786</v>
      </c>
      <c r="C1383" s="77">
        <f>IF(C1382="","",IF(AND(MONTH(C1382)&gt;=1,MONTH(C1382)&lt;=3),1,IF(AND(MONTH(C1382)&gt;=4,MONTH(C1382)&lt;=6),2,IF(AND(MONTH(C1382)&gt;=7,MONTH(C1382)&lt;=9),3,4))))</f>
        <v>1</v>
      </c>
      <c r="D1383" s="88"/>
      <c r="E1383" s="67" t="s">
        <v>13193</v>
      </c>
      <c r="F1383" s="66" t="s">
        <v>11113</v>
      </c>
      <c r="G1383" s="45"/>
      <c r="H1383" s="45"/>
      <c r="I1383" s="45"/>
      <c r="J1383" s="45"/>
    </row>
    <row r="1384" spans="1:10" ht="14.1" customHeight="1" thickBot="1" x14ac:dyDescent="0.25">
      <c r="A1384" s="45"/>
      <c r="B1384" s="45"/>
      <c r="C1384" s="45"/>
      <c r="D1384" s="45"/>
      <c r="E1384" s="45"/>
      <c r="F1384" s="45"/>
      <c r="G1384" s="45"/>
      <c r="H1384" s="45"/>
      <c r="I1384" s="45"/>
      <c r="J1384" s="45"/>
    </row>
    <row r="1385" spans="1:10" ht="14.1" customHeight="1" thickBot="1" x14ac:dyDescent="0.25">
      <c r="A1385" s="72" t="s">
        <v>15736</v>
      </c>
      <c r="B1385" s="72" t="s">
        <v>16147</v>
      </c>
      <c r="C1385" s="72" t="s">
        <v>15642</v>
      </c>
      <c r="D1385" s="72" t="s">
        <v>15252</v>
      </c>
      <c r="E1385" s="72" t="s">
        <v>6933</v>
      </c>
      <c r="F1385" s="72" t="s">
        <v>15281</v>
      </c>
      <c r="G1385" s="45"/>
      <c r="H1385" s="45"/>
      <c r="I1385" s="45"/>
      <c r="J1385" s="45"/>
    </row>
    <row r="1386" spans="1:10" ht="14.1" customHeight="1" x14ac:dyDescent="0.2">
      <c r="A1386" s="82">
        <v>55121503</v>
      </c>
      <c r="B1386" s="69" t="str">
        <f ca="1">IFERROR(INDEX(UNSPSCDes,MATCH(INDIRECT(ADDRESS(ROW(),COLUMN()-1,4)),UNSPSCCode,0)),"")</f>
        <v>Etiquetas de identificación</v>
      </c>
      <c r="C1386" s="82" t="s">
        <v>1449</v>
      </c>
      <c r="D1386" s="82">
        <v>44</v>
      </c>
      <c r="E1386" s="71">
        <v>27000</v>
      </c>
      <c r="F1386" s="70">
        <f ca="1">INDIRECT(ADDRESS(ROW(),COLUMN()-2,4))*INDIRECT(ADDRESS(ROW(),COLUMN()-1,4))</f>
        <v>1188000</v>
      </c>
      <c r="G1386" s="45"/>
      <c r="H1386" s="45"/>
      <c r="I1386" s="45"/>
      <c r="J1386" s="45"/>
    </row>
    <row r="1387" spans="1:10" ht="13.5" customHeight="1" x14ac:dyDescent="0.2">
      <c r="A1387" s="82">
        <v>55121503</v>
      </c>
      <c r="B1387" s="69" t="str">
        <f ca="1">IFERROR(INDEX(UNSPSCDes,MATCH(INDIRECT(ADDRESS(ROW(),COLUMN()-1,4)),UNSPSCCode,0)),"")</f>
        <v>Etiquetas de identificación</v>
      </c>
      <c r="C1387" s="82" t="s">
        <v>1449</v>
      </c>
      <c r="D1387" s="82">
        <v>10</v>
      </c>
      <c r="E1387" s="71">
        <v>32000</v>
      </c>
      <c r="F1387" s="70">
        <f ca="1">INDIRECT(ADDRESS(ROW(),COLUMN()-2,4))*INDIRECT(ADDRESS(ROW(),COLUMN()-1,4))</f>
        <v>320000</v>
      </c>
      <c r="G1387" s="45"/>
      <c r="H1387" s="45"/>
      <c r="I1387" s="45"/>
      <c r="J1387" s="45"/>
    </row>
    <row r="1388" spans="1:10" ht="13.5" customHeight="1" x14ac:dyDescent="0.2">
      <c r="A1388" s="82">
        <v>55121503</v>
      </c>
      <c r="B1388" s="69" t="str">
        <f ca="1">IFERROR(INDEX(UNSPSCDes,MATCH(INDIRECT(ADDRESS(ROW(),COLUMN()-1,4)),UNSPSCCode,0)),"")</f>
        <v>Etiquetas de identificación</v>
      </c>
      <c r="C1388" s="82" t="s">
        <v>1449</v>
      </c>
      <c r="D1388" s="82">
        <v>4</v>
      </c>
      <c r="E1388" s="71">
        <v>45000</v>
      </c>
      <c r="F1388" s="70">
        <f ca="1">INDIRECT(ADDRESS(ROW(),COLUMN()-2,4))*INDIRECT(ADDRESS(ROW(),COLUMN()-1,4))</f>
        <v>180000</v>
      </c>
      <c r="G1388" s="45"/>
      <c r="H1388" s="45"/>
      <c r="I1388" s="45"/>
      <c r="J1388" s="45"/>
    </row>
    <row r="1389" spans="1:10" ht="14.1" customHeight="1" x14ac:dyDescent="0.2">
      <c r="A1389" s="45"/>
      <c r="B1389" s="45"/>
      <c r="C1389" s="45"/>
      <c r="D1389" s="45"/>
      <c r="E1389" s="73" t="s">
        <v>12551</v>
      </c>
      <c r="F1389" s="74">
        <f ca="1">SUM(Table392[MONTO TOTAL ESTIMADO])</f>
        <v>1688000</v>
      </c>
      <c r="G1389" s="45"/>
      <c r="H1389" s="45" t="str">
        <f>C1379</f>
        <v>Servicios</v>
      </c>
      <c r="I1389" s="45" t="str">
        <f>E1379</f>
        <v>Sí</v>
      </c>
      <c r="J1389" s="45" t="str">
        <f>D1379</f>
        <v>Comparacion de Precios</v>
      </c>
    </row>
    <row r="1390" spans="1:10" ht="14.1" customHeight="1" thickBot="1" x14ac:dyDescent="0.3"/>
    <row r="1391" spans="1:10" ht="33.75" customHeight="1" thickBot="1" x14ac:dyDescent="0.25">
      <c r="A1391" s="64" t="s">
        <v>16383</v>
      </c>
      <c r="B1391" s="64" t="s">
        <v>161</v>
      </c>
      <c r="C1391" s="64" t="s">
        <v>11725</v>
      </c>
      <c r="D1391" s="64" t="s">
        <v>14378</v>
      </c>
      <c r="E1391" s="64" t="s">
        <v>10963</v>
      </c>
      <c r="F1391" s="64" t="s">
        <v>11096</v>
      </c>
      <c r="G1391" s="45"/>
      <c r="H1391" s="45"/>
      <c r="I1391" s="45"/>
      <c r="J1391" s="45"/>
    </row>
    <row r="1392" spans="1:10" ht="14.1" customHeight="1" thickBot="1" x14ac:dyDescent="0.25">
      <c r="A1392" s="66" t="s">
        <v>18956</v>
      </c>
      <c r="B1392" s="66" t="s">
        <v>18957</v>
      </c>
      <c r="C1392" s="66" t="s">
        <v>17799</v>
      </c>
      <c r="D1392" s="66" t="s">
        <v>17484</v>
      </c>
      <c r="E1392" s="66" t="s">
        <v>8856</v>
      </c>
      <c r="F1392" s="66"/>
      <c r="G1392" s="45"/>
      <c r="H1392" s="45"/>
      <c r="I1392" s="45"/>
      <c r="J1392" s="45"/>
    </row>
    <row r="1393" spans="1:10" ht="14.1" customHeight="1" thickBot="1" x14ac:dyDescent="0.25">
      <c r="A1393" s="87" t="s">
        <v>14828</v>
      </c>
      <c r="B1393" s="67" t="s">
        <v>8530</v>
      </c>
      <c r="C1393" s="76">
        <v>44579</v>
      </c>
      <c r="D1393" s="87" t="s">
        <v>9387</v>
      </c>
      <c r="E1393" s="67" t="s">
        <v>13094</v>
      </c>
      <c r="F1393" s="81" t="s">
        <v>3080</v>
      </c>
      <c r="G1393" s="45"/>
      <c r="H1393" s="45"/>
      <c r="I1393" s="45"/>
      <c r="J1393" s="45"/>
    </row>
    <row r="1394" spans="1:10" ht="14.1" customHeight="1" thickBot="1" x14ac:dyDescent="0.25">
      <c r="A1394" s="88"/>
      <c r="B1394" s="67" t="s">
        <v>1786</v>
      </c>
      <c r="C1394" s="77">
        <f>IF(C1393="","",IF(AND(MONTH(C1393)&gt;=1,MONTH(C1393)&lt;=3),1,IF(AND(MONTH(C1393)&gt;=4,MONTH(C1393)&lt;=6),2,IF(AND(MONTH(C1393)&gt;=7,MONTH(C1393)&lt;=9),3,4))))</f>
        <v>1</v>
      </c>
      <c r="D1394" s="88"/>
      <c r="E1394" s="67" t="s">
        <v>2417</v>
      </c>
      <c r="F1394" s="81" t="s">
        <v>11113</v>
      </c>
      <c r="G1394" s="45"/>
      <c r="H1394" s="45"/>
      <c r="I1394" s="45"/>
      <c r="J1394" s="45"/>
    </row>
    <row r="1395" spans="1:10" ht="14.1" customHeight="1" thickBot="1" x14ac:dyDescent="0.25">
      <c r="A1395" s="88"/>
      <c r="B1395" s="67" t="s">
        <v>12943</v>
      </c>
      <c r="C1395" s="76">
        <v>44588</v>
      </c>
      <c r="D1395" s="88"/>
      <c r="E1395" s="67" t="s">
        <v>3073</v>
      </c>
      <c r="F1395" s="81" t="s">
        <v>11113</v>
      </c>
      <c r="G1395" s="45"/>
      <c r="H1395" s="45"/>
      <c r="I1395" s="45"/>
      <c r="J1395" s="45"/>
    </row>
    <row r="1396" spans="1:10" ht="14.1" customHeight="1" thickBot="1" x14ac:dyDescent="0.25">
      <c r="A1396" s="88"/>
      <c r="B1396" s="67" t="s">
        <v>1786</v>
      </c>
      <c r="C1396" s="77">
        <f>IF(C1395="","",IF(AND(MONTH(C1395)&gt;=1,MONTH(C1395)&lt;=3),1,IF(AND(MONTH(C1395)&gt;=4,MONTH(C1395)&lt;=6),2,IF(AND(MONTH(C1395)&gt;=7,MONTH(C1395)&lt;=9),3,4))))</f>
        <v>1</v>
      </c>
      <c r="D1396" s="88"/>
      <c r="E1396" s="67" t="s">
        <v>13193</v>
      </c>
      <c r="F1396" s="66" t="s">
        <v>11113</v>
      </c>
      <c r="G1396" s="45"/>
      <c r="H1396" s="45"/>
      <c r="I1396" s="45"/>
      <c r="J1396" s="45"/>
    </row>
    <row r="1397" spans="1:10" ht="14.1" customHeight="1" thickBot="1" x14ac:dyDescent="0.25">
      <c r="A1397" s="45"/>
      <c r="B1397" s="45"/>
      <c r="C1397" s="45"/>
      <c r="D1397" s="45"/>
      <c r="E1397" s="45"/>
      <c r="F1397" s="45"/>
      <c r="G1397" s="45"/>
      <c r="H1397" s="45"/>
      <c r="I1397" s="45"/>
      <c r="J1397" s="45"/>
    </row>
    <row r="1398" spans="1:10" ht="14.1" customHeight="1" thickBot="1" x14ac:dyDescent="0.25">
      <c r="A1398" s="72" t="s">
        <v>15736</v>
      </c>
      <c r="B1398" s="72" t="s">
        <v>16147</v>
      </c>
      <c r="C1398" s="72" t="s">
        <v>15642</v>
      </c>
      <c r="D1398" s="72" t="s">
        <v>15252</v>
      </c>
      <c r="E1398" s="72" t="s">
        <v>6933</v>
      </c>
      <c r="F1398" s="72" t="s">
        <v>15281</v>
      </c>
      <c r="G1398" s="45"/>
      <c r="H1398" s="45"/>
      <c r="I1398" s="45"/>
      <c r="J1398" s="45"/>
    </row>
    <row r="1399" spans="1:10" ht="14.1" customHeight="1" x14ac:dyDescent="0.2">
      <c r="A1399" s="82">
        <v>52151502</v>
      </c>
      <c r="B1399" s="69" t="str">
        <f ca="1">IFERROR(INDEX(UNSPSCDes,MATCH(INDIRECT(ADDRESS(ROW(),COLUMN()-1,4)),UNSPSCCode,0)),"")</f>
        <v>Platos desechables para uso doméstico</v>
      </c>
      <c r="C1399" s="82" t="s">
        <v>1449</v>
      </c>
      <c r="D1399" s="82">
        <v>2</v>
      </c>
      <c r="E1399" s="71">
        <v>9406</v>
      </c>
      <c r="F1399" s="70">
        <f ca="1">INDIRECT(ADDRESS(ROW(),COLUMN()-2,4))*INDIRECT(ADDRESS(ROW(),COLUMN()-1,4))</f>
        <v>18812</v>
      </c>
      <c r="G1399" s="45"/>
      <c r="H1399" s="45"/>
      <c r="I1399" s="45"/>
      <c r="J1399" s="45"/>
    </row>
    <row r="1400" spans="1:10" ht="13.5" customHeight="1" x14ac:dyDescent="0.2">
      <c r="A1400" s="82">
        <v>52151502</v>
      </c>
      <c r="B1400" s="69" t="str">
        <f ca="1">IFERROR(INDEX(UNSPSCDes,MATCH(INDIRECT(ADDRESS(ROW(),COLUMN()-1,4)),UNSPSCCode,0)),"")</f>
        <v>Platos desechables para uso doméstico</v>
      </c>
      <c r="C1400" s="82" t="s">
        <v>1449</v>
      </c>
      <c r="D1400" s="82">
        <v>4</v>
      </c>
      <c r="E1400" s="71">
        <v>18812</v>
      </c>
      <c r="F1400" s="70">
        <f ca="1">INDIRECT(ADDRESS(ROW(),COLUMN()-2,4))*INDIRECT(ADDRESS(ROW(),COLUMN()-1,4))</f>
        <v>75248</v>
      </c>
      <c r="G1400" s="45"/>
      <c r="H1400" s="45"/>
      <c r="I1400" s="45"/>
      <c r="J1400" s="45"/>
    </row>
    <row r="1401" spans="1:10" ht="13.5" customHeight="1" x14ac:dyDescent="0.2">
      <c r="A1401" s="82">
        <v>45111603</v>
      </c>
      <c r="B1401" s="69" t="str">
        <f ca="1">IFERROR(INDEX(UNSPSCDes,MATCH(INDIRECT(ADDRESS(ROW(),COLUMN()-1,4)),UNSPSCCode,0)),"")</f>
        <v>Pantallas o desplegadores para proyección</v>
      </c>
      <c r="C1401" s="82" t="s">
        <v>1449</v>
      </c>
      <c r="D1401" s="82">
        <v>1</v>
      </c>
      <c r="E1401" s="71">
        <v>25000</v>
      </c>
      <c r="F1401" s="70">
        <f ca="1">INDIRECT(ADDRESS(ROW(),COLUMN()-2,4))*INDIRECT(ADDRESS(ROW(),COLUMN()-1,4))</f>
        <v>25000</v>
      </c>
      <c r="G1401" s="45"/>
      <c r="H1401" s="45"/>
      <c r="I1401" s="45"/>
      <c r="J1401" s="45"/>
    </row>
    <row r="1402" spans="1:10" ht="13.5" customHeight="1" x14ac:dyDescent="0.2">
      <c r="A1402" s="82">
        <v>26101615</v>
      </c>
      <c r="B1402" s="69" t="str">
        <f ca="1">IFERROR(INDEX(UNSPSCDes,MATCH(INDIRECT(ADDRESS(ROW(),COLUMN()-1,4)),UNSPSCCode,0)),"")</f>
        <v>Alternadores</v>
      </c>
      <c r="C1402" s="82" t="s">
        <v>1449</v>
      </c>
      <c r="D1402" s="82">
        <v>1</v>
      </c>
      <c r="E1402" s="71">
        <v>50000</v>
      </c>
      <c r="F1402" s="70">
        <f ca="1">INDIRECT(ADDRESS(ROW(),COLUMN()-2,4))*INDIRECT(ADDRESS(ROW(),COLUMN()-1,4))</f>
        <v>50000</v>
      </c>
      <c r="G1402" s="45"/>
      <c r="H1402" s="45"/>
      <c r="I1402" s="45"/>
      <c r="J1402" s="45"/>
    </row>
    <row r="1403" spans="1:10" ht="14.1" customHeight="1" x14ac:dyDescent="0.2">
      <c r="A1403" s="45"/>
      <c r="B1403" s="45"/>
      <c r="C1403" s="45"/>
      <c r="D1403" s="45"/>
      <c r="E1403" s="73" t="s">
        <v>12551</v>
      </c>
      <c r="F1403" s="74">
        <f ca="1">SUM(Table393[MONTO TOTAL ESTIMADO])</f>
        <v>169060</v>
      </c>
      <c r="G1403" s="45"/>
      <c r="H1403" s="45" t="str">
        <f>C1392</f>
        <v>Bienes</v>
      </c>
      <c r="I1403" s="45" t="str">
        <f>E1392</f>
        <v>Sí</v>
      </c>
      <c r="J1403" s="45" t="str">
        <f>D1392</f>
        <v>Compras Menores</v>
      </c>
    </row>
    <row r="1404" spans="1:10" ht="14.1" customHeight="1" thickBot="1" x14ac:dyDescent="0.3"/>
    <row r="1405" spans="1:10" ht="33.75" customHeight="1" thickBot="1" x14ac:dyDescent="0.25">
      <c r="A1405" s="64" t="s">
        <v>16383</v>
      </c>
      <c r="B1405" s="64" t="s">
        <v>161</v>
      </c>
      <c r="C1405" s="64" t="s">
        <v>11725</v>
      </c>
      <c r="D1405" s="64" t="s">
        <v>14378</v>
      </c>
      <c r="E1405" s="64" t="s">
        <v>10963</v>
      </c>
      <c r="F1405" s="64" t="s">
        <v>11096</v>
      </c>
      <c r="G1405" s="45"/>
      <c r="H1405" s="45"/>
      <c r="I1405" s="45"/>
      <c r="J1405" s="45"/>
    </row>
    <row r="1406" spans="1:10" ht="14.1" customHeight="1" thickBot="1" x14ac:dyDescent="0.25">
      <c r="A1406" s="66" t="s">
        <v>18958</v>
      </c>
      <c r="B1406" s="66" t="s">
        <v>18959</v>
      </c>
      <c r="C1406" s="66" t="s">
        <v>17799</v>
      </c>
      <c r="D1406" s="66" t="s">
        <v>17484</v>
      </c>
      <c r="E1406" s="66" t="s">
        <v>8856</v>
      </c>
      <c r="F1406" s="66"/>
      <c r="G1406" s="45"/>
      <c r="H1406" s="45"/>
      <c r="I1406" s="45"/>
      <c r="J1406" s="45"/>
    </row>
    <row r="1407" spans="1:10" ht="14.1" customHeight="1" thickBot="1" x14ac:dyDescent="0.25">
      <c r="A1407" s="87" t="s">
        <v>14828</v>
      </c>
      <c r="B1407" s="67" t="s">
        <v>8530</v>
      </c>
      <c r="C1407" s="76">
        <v>44580</v>
      </c>
      <c r="D1407" s="87" t="s">
        <v>9387</v>
      </c>
      <c r="E1407" s="67" t="s">
        <v>13094</v>
      </c>
      <c r="F1407" s="81" t="s">
        <v>3080</v>
      </c>
      <c r="G1407" s="45"/>
      <c r="H1407" s="45"/>
      <c r="I1407" s="45"/>
      <c r="J1407" s="45"/>
    </row>
    <row r="1408" spans="1:10" ht="14.1" customHeight="1" thickBot="1" x14ac:dyDescent="0.25">
      <c r="A1408" s="88"/>
      <c r="B1408" s="67" t="s">
        <v>1786</v>
      </c>
      <c r="C1408" s="77">
        <f>IF(C1407="","",IF(AND(MONTH(C1407)&gt;=1,MONTH(C1407)&lt;=3),1,IF(AND(MONTH(C1407)&gt;=4,MONTH(C1407)&lt;=6),2,IF(AND(MONTH(C1407)&gt;=7,MONTH(C1407)&lt;=9),3,4))))</f>
        <v>1</v>
      </c>
      <c r="D1408" s="88"/>
      <c r="E1408" s="67" t="s">
        <v>2417</v>
      </c>
      <c r="F1408" s="81" t="s">
        <v>11113</v>
      </c>
      <c r="G1408" s="45"/>
      <c r="H1408" s="45"/>
      <c r="I1408" s="45"/>
      <c r="J1408" s="45"/>
    </row>
    <row r="1409" spans="1:10" ht="14.1" customHeight="1" thickBot="1" x14ac:dyDescent="0.25">
      <c r="A1409" s="88"/>
      <c r="B1409" s="67" t="s">
        <v>12943</v>
      </c>
      <c r="C1409" s="76">
        <v>44589</v>
      </c>
      <c r="D1409" s="88"/>
      <c r="E1409" s="67" t="s">
        <v>3073</v>
      </c>
      <c r="F1409" s="81" t="s">
        <v>11113</v>
      </c>
      <c r="G1409" s="45"/>
      <c r="H1409" s="45"/>
      <c r="I1409" s="45"/>
      <c r="J1409" s="45"/>
    </row>
    <row r="1410" spans="1:10" ht="14.1" customHeight="1" thickBot="1" x14ac:dyDescent="0.25">
      <c r="A1410" s="88"/>
      <c r="B1410" s="67" t="s">
        <v>1786</v>
      </c>
      <c r="C1410" s="77">
        <f>IF(C1409="","",IF(AND(MONTH(C1409)&gt;=1,MONTH(C1409)&lt;=3),1,IF(AND(MONTH(C1409)&gt;=4,MONTH(C1409)&lt;=6),2,IF(AND(MONTH(C1409)&gt;=7,MONTH(C1409)&lt;=9),3,4))))</f>
        <v>1</v>
      </c>
      <c r="D1410" s="88"/>
      <c r="E1410" s="67" t="s">
        <v>13193</v>
      </c>
      <c r="F1410" s="66" t="s">
        <v>11113</v>
      </c>
      <c r="G1410" s="45"/>
      <c r="H1410" s="45"/>
      <c r="I1410" s="45"/>
      <c r="J1410" s="45"/>
    </row>
    <row r="1411" spans="1:10" ht="14.1" customHeight="1" thickBot="1" x14ac:dyDescent="0.25">
      <c r="A1411" s="45"/>
      <c r="B1411" s="45"/>
      <c r="C1411" s="45"/>
      <c r="D1411" s="45"/>
      <c r="E1411" s="45"/>
      <c r="F1411" s="45"/>
      <c r="G1411" s="45"/>
      <c r="H1411" s="45"/>
      <c r="I1411" s="45"/>
      <c r="J1411" s="45"/>
    </row>
    <row r="1412" spans="1:10" ht="14.1" customHeight="1" thickBot="1" x14ac:dyDescent="0.25">
      <c r="A1412" s="72" t="s">
        <v>15736</v>
      </c>
      <c r="B1412" s="72" t="s">
        <v>16147</v>
      </c>
      <c r="C1412" s="72" t="s">
        <v>15642</v>
      </c>
      <c r="D1412" s="72" t="s">
        <v>15252</v>
      </c>
      <c r="E1412" s="72" t="s">
        <v>6933</v>
      </c>
      <c r="F1412" s="72" t="s">
        <v>15281</v>
      </c>
      <c r="G1412" s="45"/>
      <c r="H1412" s="45"/>
      <c r="I1412" s="45"/>
      <c r="J1412" s="45"/>
    </row>
    <row r="1413" spans="1:10" ht="14.1" customHeight="1" x14ac:dyDescent="0.2">
      <c r="A1413" s="82">
        <v>10171701</v>
      </c>
      <c r="B1413" s="69" t="str">
        <f t="shared" ref="B1413:B1420" ca="1" si="38">IFERROR(INDEX(UNSPSCDes,MATCH(INDIRECT(ADDRESS(ROW(),COLUMN()-1,4)),UNSPSCCode,0)),"")</f>
        <v>Matamalezas</v>
      </c>
      <c r="C1413" s="82" t="s">
        <v>1449</v>
      </c>
      <c r="D1413" s="82">
        <v>15</v>
      </c>
      <c r="E1413" s="71">
        <v>2500</v>
      </c>
      <c r="F1413" s="70">
        <f t="shared" ref="F1413:F1420" ca="1" si="39">INDIRECT(ADDRESS(ROW(),COLUMN()-2,4))*INDIRECT(ADDRESS(ROW(),COLUMN()-1,4))</f>
        <v>37500</v>
      </c>
      <c r="G1413" s="45"/>
      <c r="H1413" s="45"/>
      <c r="I1413" s="45"/>
      <c r="J1413" s="45"/>
    </row>
    <row r="1414" spans="1:10" ht="13.5" customHeight="1" x14ac:dyDescent="0.2">
      <c r="A1414" s="82">
        <v>10191509</v>
      </c>
      <c r="B1414" s="69" t="str">
        <f t="shared" ca="1" si="38"/>
        <v>Insecticidas</v>
      </c>
      <c r="C1414" s="82" t="s">
        <v>1449</v>
      </c>
      <c r="D1414" s="82">
        <v>15</v>
      </c>
      <c r="E1414" s="71">
        <v>2500</v>
      </c>
      <c r="F1414" s="70">
        <f t="shared" ca="1" si="39"/>
        <v>37500</v>
      </c>
      <c r="G1414" s="45"/>
      <c r="H1414" s="45"/>
      <c r="I1414" s="45"/>
      <c r="J1414" s="45"/>
    </row>
    <row r="1415" spans="1:10" ht="13.5" customHeight="1" x14ac:dyDescent="0.2">
      <c r="A1415" s="82">
        <v>10191509</v>
      </c>
      <c r="B1415" s="69" t="str">
        <f t="shared" ca="1" si="38"/>
        <v>Insecticidas</v>
      </c>
      <c r="C1415" s="82" t="s">
        <v>1449</v>
      </c>
      <c r="D1415" s="82">
        <v>6</v>
      </c>
      <c r="E1415" s="71">
        <v>150</v>
      </c>
      <c r="F1415" s="70">
        <f t="shared" ca="1" si="39"/>
        <v>900</v>
      </c>
      <c r="G1415" s="45"/>
      <c r="H1415" s="45"/>
      <c r="I1415" s="45"/>
      <c r="J1415" s="45"/>
    </row>
    <row r="1416" spans="1:10" ht="13.5" customHeight="1" x14ac:dyDescent="0.2">
      <c r="A1416" s="82">
        <v>10191506</v>
      </c>
      <c r="B1416" s="69" t="str">
        <f t="shared" ca="1" si="38"/>
        <v>Mata – roedores</v>
      </c>
      <c r="C1416" s="82" t="s">
        <v>1449</v>
      </c>
      <c r="D1416" s="82">
        <v>4</v>
      </c>
      <c r="E1416" s="71">
        <v>1600</v>
      </c>
      <c r="F1416" s="70">
        <f t="shared" ca="1" si="39"/>
        <v>6400</v>
      </c>
      <c r="G1416" s="45"/>
      <c r="H1416" s="45"/>
      <c r="I1416" s="45"/>
      <c r="J1416" s="45"/>
    </row>
    <row r="1417" spans="1:10" ht="13.5" customHeight="1" x14ac:dyDescent="0.2">
      <c r="A1417" s="82">
        <v>10191509</v>
      </c>
      <c r="B1417" s="69" t="str">
        <f t="shared" ca="1" si="38"/>
        <v>Insecticidas</v>
      </c>
      <c r="C1417" s="82" t="s">
        <v>1449</v>
      </c>
      <c r="D1417" s="82">
        <v>15</v>
      </c>
      <c r="E1417" s="71">
        <v>6000</v>
      </c>
      <c r="F1417" s="70">
        <f t="shared" ca="1" si="39"/>
        <v>90000</v>
      </c>
      <c r="G1417" s="45"/>
      <c r="H1417" s="45"/>
      <c r="I1417" s="45"/>
      <c r="J1417" s="45"/>
    </row>
    <row r="1418" spans="1:10" ht="13.5" customHeight="1" x14ac:dyDescent="0.2">
      <c r="A1418" s="82">
        <v>10191506</v>
      </c>
      <c r="B1418" s="69" t="str">
        <f t="shared" ca="1" si="38"/>
        <v>Mata – roedores</v>
      </c>
      <c r="C1418" s="82" t="s">
        <v>1449</v>
      </c>
      <c r="D1418" s="82">
        <v>15</v>
      </c>
      <c r="E1418" s="71">
        <v>2500</v>
      </c>
      <c r="F1418" s="70">
        <f t="shared" ca="1" si="39"/>
        <v>37500</v>
      </c>
      <c r="G1418" s="45"/>
      <c r="H1418" s="45"/>
      <c r="I1418" s="45"/>
      <c r="J1418" s="45"/>
    </row>
    <row r="1419" spans="1:10" ht="13.5" customHeight="1" x14ac:dyDescent="0.2">
      <c r="A1419" s="82">
        <v>10191506</v>
      </c>
      <c r="B1419" s="69" t="str">
        <f t="shared" ca="1" si="38"/>
        <v>Mata – roedores</v>
      </c>
      <c r="C1419" s="82" t="s">
        <v>1449</v>
      </c>
      <c r="D1419" s="82">
        <v>5</v>
      </c>
      <c r="E1419" s="71">
        <v>4000</v>
      </c>
      <c r="F1419" s="70">
        <f t="shared" ca="1" si="39"/>
        <v>20000</v>
      </c>
      <c r="G1419" s="45"/>
      <c r="H1419" s="45"/>
      <c r="I1419" s="45"/>
      <c r="J1419" s="45"/>
    </row>
    <row r="1420" spans="1:10" ht="13.5" customHeight="1" x14ac:dyDescent="0.2">
      <c r="A1420" s="82">
        <v>10191509</v>
      </c>
      <c r="B1420" s="69" t="str">
        <f t="shared" ca="1" si="38"/>
        <v>Insecticidas</v>
      </c>
      <c r="C1420" s="82" t="s">
        <v>1449</v>
      </c>
      <c r="D1420" s="82">
        <v>15</v>
      </c>
      <c r="E1420" s="71">
        <v>2500</v>
      </c>
      <c r="F1420" s="70">
        <f t="shared" ca="1" si="39"/>
        <v>37500</v>
      </c>
      <c r="G1420" s="45"/>
      <c r="H1420" s="45"/>
      <c r="I1420" s="45"/>
      <c r="J1420" s="45"/>
    </row>
    <row r="1421" spans="1:10" ht="14.1" customHeight="1" x14ac:dyDescent="0.2">
      <c r="A1421" s="45"/>
      <c r="B1421" s="45"/>
      <c r="C1421" s="45"/>
      <c r="D1421" s="45"/>
      <c r="E1421" s="73" t="s">
        <v>12551</v>
      </c>
      <c r="F1421" s="74">
        <f ca="1">SUM(Table394[MONTO TOTAL ESTIMADO])</f>
        <v>267300</v>
      </c>
      <c r="G1421" s="45"/>
      <c r="H1421" s="45" t="str">
        <f>C1406</f>
        <v>Bienes</v>
      </c>
      <c r="I1421" s="45" t="str">
        <f>E1406</f>
        <v>Sí</v>
      </c>
      <c r="J1421" s="45" t="str">
        <f>D1406</f>
        <v>Compras Menores</v>
      </c>
    </row>
    <row r="1422" spans="1:10" ht="14.1" customHeight="1" thickBot="1" x14ac:dyDescent="0.3"/>
    <row r="1423" spans="1:10" ht="33.75" customHeight="1" thickBot="1" x14ac:dyDescent="0.25">
      <c r="A1423" s="64" t="s">
        <v>16383</v>
      </c>
      <c r="B1423" s="64" t="s">
        <v>161</v>
      </c>
      <c r="C1423" s="64" t="s">
        <v>11725</v>
      </c>
      <c r="D1423" s="64" t="s">
        <v>14378</v>
      </c>
      <c r="E1423" s="64" t="s">
        <v>10963</v>
      </c>
      <c r="F1423" s="64" t="s">
        <v>11096</v>
      </c>
      <c r="G1423" s="45"/>
      <c r="H1423" s="45"/>
      <c r="I1423" s="45"/>
      <c r="J1423" s="45"/>
    </row>
    <row r="1424" spans="1:10" ht="14.1" customHeight="1" thickBot="1" x14ac:dyDescent="0.25">
      <c r="A1424" s="66" t="s">
        <v>18960</v>
      </c>
      <c r="B1424" s="66" t="s">
        <v>18961</v>
      </c>
      <c r="C1424" s="66" t="s">
        <v>17799</v>
      </c>
      <c r="D1424" s="66" t="s">
        <v>17484</v>
      </c>
      <c r="E1424" s="66" t="s">
        <v>8856</v>
      </c>
      <c r="F1424" s="66"/>
      <c r="G1424" s="45"/>
      <c r="H1424" s="45"/>
      <c r="I1424" s="45"/>
      <c r="J1424" s="45"/>
    </row>
    <row r="1425" spans="1:10" ht="14.1" customHeight="1" thickBot="1" x14ac:dyDescent="0.25">
      <c r="A1425" s="87" t="s">
        <v>14828</v>
      </c>
      <c r="B1425" s="67" t="s">
        <v>8530</v>
      </c>
      <c r="C1425" s="76">
        <v>44598</v>
      </c>
      <c r="D1425" s="87" t="s">
        <v>9387</v>
      </c>
      <c r="E1425" s="67" t="s">
        <v>13094</v>
      </c>
      <c r="F1425" s="81" t="s">
        <v>3080</v>
      </c>
      <c r="G1425" s="45"/>
      <c r="H1425" s="45"/>
      <c r="I1425" s="45"/>
      <c r="J1425" s="45"/>
    </row>
    <row r="1426" spans="1:10" ht="14.1" customHeight="1" thickBot="1" x14ac:dyDescent="0.25">
      <c r="A1426" s="88"/>
      <c r="B1426" s="67" t="s">
        <v>1786</v>
      </c>
      <c r="C1426" s="77">
        <f>IF(C1425="","",IF(AND(MONTH(C1425)&gt;=1,MONTH(C1425)&lt;=3),1,IF(AND(MONTH(C1425)&gt;=4,MONTH(C1425)&lt;=6),2,IF(AND(MONTH(C1425)&gt;=7,MONTH(C1425)&lt;=9),3,4))))</f>
        <v>1</v>
      </c>
      <c r="D1426" s="88"/>
      <c r="E1426" s="67" t="s">
        <v>2417</v>
      </c>
      <c r="F1426" s="81" t="s">
        <v>11113</v>
      </c>
      <c r="G1426" s="45"/>
      <c r="H1426" s="45"/>
      <c r="I1426" s="45"/>
      <c r="J1426" s="45"/>
    </row>
    <row r="1427" spans="1:10" ht="14.1" customHeight="1" thickBot="1" x14ac:dyDescent="0.25">
      <c r="A1427" s="88"/>
      <c r="B1427" s="67" t="s">
        <v>12943</v>
      </c>
      <c r="C1427" s="76">
        <v>44608</v>
      </c>
      <c r="D1427" s="88"/>
      <c r="E1427" s="67" t="s">
        <v>3073</v>
      </c>
      <c r="F1427" s="81" t="s">
        <v>11113</v>
      </c>
      <c r="G1427" s="45"/>
      <c r="H1427" s="45"/>
      <c r="I1427" s="45"/>
      <c r="J1427" s="45"/>
    </row>
    <row r="1428" spans="1:10" ht="14.1" customHeight="1" thickBot="1" x14ac:dyDescent="0.25">
      <c r="A1428" s="88"/>
      <c r="B1428" s="67" t="s">
        <v>1786</v>
      </c>
      <c r="C1428" s="77">
        <f>IF(C1427="","",IF(AND(MONTH(C1427)&gt;=1,MONTH(C1427)&lt;=3),1,IF(AND(MONTH(C1427)&gt;=4,MONTH(C1427)&lt;=6),2,IF(AND(MONTH(C1427)&gt;=7,MONTH(C1427)&lt;=9),3,4))))</f>
        <v>1</v>
      </c>
      <c r="D1428" s="88"/>
      <c r="E1428" s="67" t="s">
        <v>13193</v>
      </c>
      <c r="F1428" s="66" t="s">
        <v>11113</v>
      </c>
      <c r="G1428" s="45"/>
      <c r="H1428" s="45"/>
      <c r="I1428" s="45"/>
      <c r="J1428" s="45"/>
    </row>
    <row r="1429" spans="1:10" ht="14.1" customHeight="1" thickBot="1" x14ac:dyDescent="0.25">
      <c r="A1429" s="45"/>
      <c r="B1429" s="45"/>
      <c r="C1429" s="45"/>
      <c r="D1429" s="45"/>
      <c r="E1429" s="45"/>
      <c r="F1429" s="45"/>
      <c r="G1429" s="45"/>
      <c r="H1429" s="45"/>
      <c r="I1429" s="45"/>
      <c r="J1429" s="45"/>
    </row>
    <row r="1430" spans="1:10" ht="14.1" customHeight="1" thickBot="1" x14ac:dyDescent="0.25">
      <c r="A1430" s="72" t="s">
        <v>15736</v>
      </c>
      <c r="B1430" s="72" t="s">
        <v>16147</v>
      </c>
      <c r="C1430" s="72" t="s">
        <v>15642</v>
      </c>
      <c r="D1430" s="72" t="s">
        <v>15252</v>
      </c>
      <c r="E1430" s="72" t="s">
        <v>6933</v>
      </c>
      <c r="F1430" s="72" t="s">
        <v>15281</v>
      </c>
      <c r="G1430" s="45"/>
      <c r="H1430" s="45"/>
      <c r="I1430" s="45"/>
      <c r="J1430" s="45"/>
    </row>
    <row r="1431" spans="1:10" ht="14.1" customHeight="1" x14ac:dyDescent="0.2">
      <c r="A1431" s="82">
        <v>24141501</v>
      </c>
      <c r="B1431" s="69" t="str">
        <f t="shared" ref="B1431:B1438" ca="1" si="40">IFERROR(INDEX(UNSPSCDes,MATCH(INDIRECT(ADDRESS(ROW(),COLUMN()-1,4)),UNSPSCCode,0)),"")</f>
        <v>Película elástica para envoltura</v>
      </c>
      <c r="C1431" s="82" t="s">
        <v>1449</v>
      </c>
      <c r="D1431" s="82">
        <v>25</v>
      </c>
      <c r="E1431" s="71">
        <v>1800</v>
      </c>
      <c r="F1431" s="70">
        <f t="shared" ref="F1431:F1438" ca="1" si="41">INDIRECT(ADDRESS(ROW(),COLUMN()-2,4))*INDIRECT(ADDRESS(ROW(),COLUMN()-1,4))</f>
        <v>45000</v>
      </c>
      <c r="G1431" s="45"/>
      <c r="H1431" s="45"/>
      <c r="I1431" s="45"/>
      <c r="J1431" s="45"/>
    </row>
    <row r="1432" spans="1:10" ht="13.5" customHeight="1" x14ac:dyDescent="0.2">
      <c r="A1432" s="82">
        <v>48101513</v>
      </c>
      <c r="B1432" s="69" t="str">
        <f t="shared" ca="1" si="40"/>
        <v>Lámparas de calor para uso comercial</v>
      </c>
      <c r="C1432" s="82" t="s">
        <v>1449</v>
      </c>
      <c r="D1432" s="82">
        <v>2</v>
      </c>
      <c r="E1432" s="71">
        <v>3000</v>
      </c>
      <c r="F1432" s="70">
        <f t="shared" ca="1" si="41"/>
        <v>6000</v>
      </c>
      <c r="G1432" s="45"/>
      <c r="H1432" s="45"/>
      <c r="I1432" s="45"/>
      <c r="J1432" s="45"/>
    </row>
    <row r="1433" spans="1:10" ht="13.5" customHeight="1" x14ac:dyDescent="0.2">
      <c r="A1433" s="82">
        <v>44103201</v>
      </c>
      <c r="B1433" s="69" t="str">
        <f t="shared" ca="1" si="40"/>
        <v>Máquina de tarjetas de tiempo</v>
      </c>
      <c r="C1433" s="82" t="s">
        <v>1449</v>
      </c>
      <c r="D1433" s="82">
        <v>2</v>
      </c>
      <c r="E1433" s="71">
        <v>1870</v>
      </c>
      <c r="F1433" s="70">
        <f t="shared" ca="1" si="41"/>
        <v>3740</v>
      </c>
      <c r="G1433" s="45"/>
      <c r="H1433" s="45"/>
      <c r="I1433" s="45"/>
      <c r="J1433" s="45"/>
    </row>
    <row r="1434" spans="1:10" ht="13.5" customHeight="1" x14ac:dyDescent="0.2">
      <c r="A1434" s="82">
        <v>42182202</v>
      </c>
      <c r="B1434" s="69" t="str">
        <f t="shared" ca="1" si="40"/>
        <v>Termómetros de fibra óptica para uso médico</v>
      </c>
      <c r="C1434" s="82" t="s">
        <v>1449</v>
      </c>
      <c r="D1434" s="82">
        <v>5</v>
      </c>
      <c r="E1434" s="71">
        <v>3497</v>
      </c>
      <c r="F1434" s="70">
        <f t="shared" ca="1" si="41"/>
        <v>17485</v>
      </c>
      <c r="G1434" s="45"/>
      <c r="H1434" s="45"/>
      <c r="I1434" s="45"/>
      <c r="J1434" s="45"/>
    </row>
    <row r="1435" spans="1:10" ht="13.5" customHeight="1" x14ac:dyDescent="0.2">
      <c r="A1435" s="82">
        <v>39121009</v>
      </c>
      <c r="B1435" s="69" t="str">
        <f t="shared" ca="1" si="40"/>
        <v>Reguladores eléctricos o de potencia</v>
      </c>
      <c r="C1435" s="82" t="s">
        <v>1449</v>
      </c>
      <c r="D1435" s="82">
        <v>2</v>
      </c>
      <c r="E1435" s="71">
        <v>12000</v>
      </c>
      <c r="F1435" s="70">
        <f t="shared" ca="1" si="41"/>
        <v>24000</v>
      </c>
      <c r="G1435" s="45"/>
      <c r="H1435" s="45"/>
      <c r="I1435" s="45"/>
      <c r="J1435" s="45"/>
    </row>
    <row r="1436" spans="1:10" ht="13.5" customHeight="1" x14ac:dyDescent="0.2">
      <c r="A1436" s="82">
        <v>43202202</v>
      </c>
      <c r="B1436" s="69" t="str">
        <f t="shared" ca="1" si="40"/>
        <v>Generadores de timbres de teléfono</v>
      </c>
      <c r="C1436" s="82" t="s">
        <v>1449</v>
      </c>
      <c r="D1436" s="82">
        <v>1</v>
      </c>
      <c r="E1436" s="71">
        <v>15000</v>
      </c>
      <c r="F1436" s="70">
        <f t="shared" ca="1" si="41"/>
        <v>15000</v>
      </c>
      <c r="G1436" s="45"/>
      <c r="H1436" s="45"/>
      <c r="I1436" s="45"/>
      <c r="J1436" s="45"/>
    </row>
    <row r="1437" spans="1:10" ht="13.5" customHeight="1" x14ac:dyDescent="0.2">
      <c r="A1437" s="82">
        <v>42281508</v>
      </c>
      <c r="B1437" s="69" t="str">
        <f t="shared" ca="1" si="40"/>
        <v>Autoclaves o esterilizadores de vapor</v>
      </c>
      <c r="C1437" s="82" t="s">
        <v>1449</v>
      </c>
      <c r="D1437" s="82">
        <v>1</v>
      </c>
      <c r="E1437" s="71">
        <v>58838</v>
      </c>
      <c r="F1437" s="70">
        <f t="shared" ca="1" si="41"/>
        <v>58838</v>
      </c>
      <c r="G1437" s="45"/>
      <c r="H1437" s="45"/>
      <c r="I1437" s="45"/>
      <c r="J1437" s="45"/>
    </row>
    <row r="1438" spans="1:10" ht="13.5" customHeight="1" x14ac:dyDescent="0.2">
      <c r="A1438" s="82">
        <v>23181513</v>
      </c>
      <c r="B1438" s="69" t="str">
        <f t="shared" ca="1" si="40"/>
        <v>Preespolvoreadora</v>
      </c>
      <c r="C1438" s="82" t="s">
        <v>1449</v>
      </c>
      <c r="D1438" s="82">
        <v>4</v>
      </c>
      <c r="E1438" s="71">
        <v>3500</v>
      </c>
      <c r="F1438" s="70">
        <f t="shared" ca="1" si="41"/>
        <v>14000</v>
      </c>
      <c r="G1438" s="45"/>
      <c r="H1438" s="45"/>
      <c r="I1438" s="45"/>
      <c r="J1438" s="45"/>
    </row>
    <row r="1439" spans="1:10" ht="14.1" customHeight="1" x14ac:dyDescent="0.2">
      <c r="A1439" s="45"/>
      <c r="B1439" s="45"/>
      <c r="C1439" s="45"/>
      <c r="D1439" s="45"/>
      <c r="E1439" s="73" t="s">
        <v>12551</v>
      </c>
      <c r="F1439" s="74">
        <f ca="1">SUM(Table395[MONTO TOTAL ESTIMADO])</f>
        <v>184063</v>
      </c>
      <c r="G1439" s="45"/>
      <c r="H1439" s="45" t="str">
        <f>C1424</f>
        <v>Bienes</v>
      </c>
      <c r="I1439" s="45" t="str">
        <f>E1424</f>
        <v>Sí</v>
      </c>
      <c r="J1439" s="45" t="str">
        <f>D1424</f>
        <v>Compras Menores</v>
      </c>
    </row>
    <row r="1440" spans="1:10" ht="14.1" customHeight="1" thickBot="1" x14ac:dyDescent="0.3"/>
    <row r="1441" spans="1:10" ht="33.75" customHeight="1" thickBot="1" x14ac:dyDescent="0.25">
      <c r="A1441" s="64" t="s">
        <v>16383</v>
      </c>
      <c r="B1441" s="64" t="s">
        <v>161</v>
      </c>
      <c r="C1441" s="64" t="s">
        <v>11725</v>
      </c>
      <c r="D1441" s="64" t="s">
        <v>14378</v>
      </c>
      <c r="E1441" s="64" t="s">
        <v>10963</v>
      </c>
      <c r="F1441" s="64" t="s">
        <v>11096</v>
      </c>
      <c r="G1441" s="45"/>
      <c r="H1441" s="45"/>
      <c r="I1441" s="45"/>
      <c r="J1441" s="45"/>
    </row>
    <row r="1442" spans="1:10" ht="14.1" customHeight="1" thickBot="1" x14ac:dyDescent="0.25">
      <c r="A1442" s="66" t="s">
        <v>18962</v>
      </c>
      <c r="B1442" s="66" t="s">
        <v>18963</v>
      </c>
      <c r="C1442" s="66" t="s">
        <v>17799</v>
      </c>
      <c r="D1442" s="66" t="s">
        <v>10172</v>
      </c>
      <c r="E1442" s="66" t="s">
        <v>8856</v>
      </c>
      <c r="F1442" s="66"/>
      <c r="G1442" s="45"/>
      <c r="H1442" s="45"/>
      <c r="I1442" s="45"/>
      <c r="J1442" s="45"/>
    </row>
    <row r="1443" spans="1:10" ht="14.1" customHeight="1" thickBot="1" x14ac:dyDescent="0.25">
      <c r="A1443" s="87" t="s">
        <v>14828</v>
      </c>
      <c r="B1443" s="67" t="s">
        <v>8530</v>
      </c>
      <c r="C1443" s="76">
        <v>44601</v>
      </c>
      <c r="D1443" s="87" t="s">
        <v>9387</v>
      </c>
      <c r="E1443" s="67" t="s">
        <v>13094</v>
      </c>
      <c r="F1443" s="81" t="s">
        <v>3080</v>
      </c>
      <c r="G1443" s="45"/>
      <c r="H1443" s="45"/>
      <c r="I1443" s="45"/>
      <c r="J1443" s="45"/>
    </row>
    <row r="1444" spans="1:10" ht="14.1" customHeight="1" thickBot="1" x14ac:dyDescent="0.25">
      <c r="A1444" s="88"/>
      <c r="B1444" s="67" t="s">
        <v>1786</v>
      </c>
      <c r="C1444" s="77">
        <f>IF(C1443="","",IF(AND(MONTH(C1443)&gt;=1,MONTH(C1443)&lt;=3),1,IF(AND(MONTH(C1443)&gt;=4,MONTH(C1443)&lt;=6),2,IF(AND(MONTH(C1443)&gt;=7,MONTH(C1443)&lt;=9),3,4))))</f>
        <v>1</v>
      </c>
      <c r="D1444" s="88"/>
      <c r="E1444" s="67" t="s">
        <v>2417</v>
      </c>
      <c r="F1444" s="81" t="s">
        <v>11113</v>
      </c>
      <c r="G1444" s="45"/>
      <c r="H1444" s="45"/>
      <c r="I1444" s="45"/>
      <c r="J1444" s="45"/>
    </row>
    <row r="1445" spans="1:10" ht="14.1" customHeight="1" thickBot="1" x14ac:dyDescent="0.25">
      <c r="A1445" s="88"/>
      <c r="B1445" s="67" t="s">
        <v>12943</v>
      </c>
      <c r="C1445" s="76">
        <v>44606</v>
      </c>
      <c r="D1445" s="88"/>
      <c r="E1445" s="67" t="s">
        <v>3073</v>
      </c>
      <c r="F1445" s="81" t="s">
        <v>11113</v>
      </c>
      <c r="G1445" s="45"/>
      <c r="H1445" s="45"/>
      <c r="I1445" s="45"/>
      <c r="J1445" s="45"/>
    </row>
    <row r="1446" spans="1:10" ht="14.1" customHeight="1" thickBot="1" x14ac:dyDescent="0.25">
      <c r="A1446" s="88"/>
      <c r="B1446" s="67" t="s">
        <v>1786</v>
      </c>
      <c r="C1446" s="77">
        <f>IF(C1445="","",IF(AND(MONTH(C1445)&gt;=1,MONTH(C1445)&lt;=3),1,IF(AND(MONTH(C1445)&gt;=4,MONTH(C1445)&lt;=6),2,IF(AND(MONTH(C1445)&gt;=7,MONTH(C1445)&lt;=9),3,4))))</f>
        <v>1</v>
      </c>
      <c r="D1446" s="88"/>
      <c r="E1446" s="67" t="s">
        <v>13193</v>
      </c>
      <c r="F1446" s="66" t="s">
        <v>11113</v>
      </c>
      <c r="G1446" s="45"/>
      <c r="H1446" s="45"/>
      <c r="I1446" s="45"/>
      <c r="J1446" s="45"/>
    </row>
    <row r="1447" spans="1:10" ht="14.1" customHeight="1" thickBot="1" x14ac:dyDescent="0.25">
      <c r="A1447" s="45"/>
      <c r="B1447" s="45"/>
      <c r="C1447" s="45"/>
      <c r="D1447" s="45"/>
      <c r="E1447" s="45"/>
      <c r="F1447" s="45"/>
      <c r="G1447" s="45"/>
      <c r="H1447" s="45"/>
      <c r="I1447" s="45"/>
      <c r="J1447" s="45"/>
    </row>
    <row r="1448" spans="1:10" ht="14.1" customHeight="1" thickBot="1" x14ac:dyDescent="0.25">
      <c r="A1448" s="72" t="s">
        <v>15736</v>
      </c>
      <c r="B1448" s="72" t="s">
        <v>16147</v>
      </c>
      <c r="C1448" s="72" t="s">
        <v>15642</v>
      </c>
      <c r="D1448" s="72" t="s">
        <v>15252</v>
      </c>
      <c r="E1448" s="72" t="s">
        <v>6933</v>
      </c>
      <c r="F1448" s="72" t="s">
        <v>15281</v>
      </c>
      <c r="G1448" s="45"/>
      <c r="H1448" s="45"/>
      <c r="I1448" s="45"/>
      <c r="J1448" s="45"/>
    </row>
    <row r="1449" spans="1:10" ht="14.1" customHeight="1" x14ac:dyDescent="0.2">
      <c r="A1449" s="82">
        <v>47131807</v>
      </c>
      <c r="B1449" s="69" t="str">
        <f ca="1">IFERROR(INDEX(UNSPSCDes,MATCH(INDIRECT(ADDRESS(ROW(),COLUMN()-1,4)),UNSPSCCode,0)),"")</f>
        <v>Blanqueadores</v>
      </c>
      <c r="C1449" s="82" t="s">
        <v>1449</v>
      </c>
      <c r="D1449" s="82">
        <v>4</v>
      </c>
      <c r="E1449" s="71">
        <v>1657</v>
      </c>
      <c r="F1449" s="70">
        <f ca="1">INDIRECT(ADDRESS(ROW(),COLUMN()-2,4))*INDIRECT(ADDRESS(ROW(),COLUMN()-1,4))</f>
        <v>6628</v>
      </c>
      <c r="G1449" s="45"/>
      <c r="H1449" s="45"/>
      <c r="I1449" s="45"/>
      <c r="J1449" s="45"/>
    </row>
    <row r="1450" spans="1:10" ht="13.5" customHeight="1" x14ac:dyDescent="0.2">
      <c r="A1450" s="82">
        <v>47131807</v>
      </c>
      <c r="B1450" s="69" t="str">
        <f ca="1">IFERROR(INDEX(UNSPSCDes,MATCH(INDIRECT(ADDRESS(ROW(),COLUMN()-1,4)),UNSPSCCode,0)),"")</f>
        <v>Blanqueadores</v>
      </c>
      <c r="C1450" s="82" t="s">
        <v>1449</v>
      </c>
      <c r="D1450" s="82">
        <v>2</v>
      </c>
      <c r="E1450" s="71">
        <v>4865</v>
      </c>
      <c r="F1450" s="70">
        <f ca="1">INDIRECT(ADDRESS(ROW(),COLUMN()-2,4))*INDIRECT(ADDRESS(ROW(),COLUMN()-1,4))</f>
        <v>9730</v>
      </c>
      <c r="G1450" s="45"/>
      <c r="H1450" s="45"/>
      <c r="I1450" s="45"/>
      <c r="J1450" s="45"/>
    </row>
    <row r="1451" spans="1:10" ht="14.1" customHeight="1" x14ac:dyDescent="0.2">
      <c r="A1451" s="45"/>
      <c r="B1451" s="45"/>
      <c r="C1451" s="45"/>
      <c r="D1451" s="45"/>
      <c r="E1451" s="73" t="s">
        <v>12551</v>
      </c>
      <c r="F1451" s="74">
        <f ca="1">SUM(Table396[MONTO TOTAL ESTIMADO])</f>
        <v>16358</v>
      </c>
      <c r="G1451" s="45"/>
      <c r="H1451" s="45" t="str">
        <f>C1442</f>
        <v>Bienes</v>
      </c>
      <c r="I1451" s="45" t="str">
        <f>E1442</f>
        <v>Sí</v>
      </c>
      <c r="J1451" s="45" t="str">
        <f>D1442</f>
        <v>Compras por debajo del Umbral</v>
      </c>
    </row>
    <row r="1452" spans="1:10" ht="14.1" customHeight="1" thickBot="1" x14ac:dyDescent="0.3"/>
    <row r="1453" spans="1:10" ht="33.75" customHeight="1" thickBot="1" x14ac:dyDescent="0.25">
      <c r="A1453" s="64" t="s">
        <v>16383</v>
      </c>
      <c r="B1453" s="64" t="s">
        <v>161</v>
      </c>
      <c r="C1453" s="64" t="s">
        <v>11725</v>
      </c>
      <c r="D1453" s="64" t="s">
        <v>14378</v>
      </c>
      <c r="E1453" s="64" t="s">
        <v>10963</v>
      </c>
      <c r="F1453" s="64" t="s">
        <v>11096</v>
      </c>
      <c r="G1453" s="45"/>
      <c r="H1453" s="45"/>
      <c r="I1453" s="45"/>
      <c r="J1453" s="45"/>
    </row>
    <row r="1454" spans="1:10" ht="14.1" customHeight="1" thickBot="1" x14ac:dyDescent="0.25">
      <c r="A1454" s="66" t="s">
        <v>18960</v>
      </c>
      <c r="B1454" s="66" t="s">
        <v>18964</v>
      </c>
      <c r="C1454" s="66" t="s">
        <v>17799</v>
      </c>
      <c r="D1454" s="66" t="s">
        <v>17484</v>
      </c>
      <c r="E1454" s="66" t="s">
        <v>8856</v>
      </c>
      <c r="F1454" s="66"/>
      <c r="G1454" s="45"/>
      <c r="H1454" s="45"/>
      <c r="I1454" s="45"/>
      <c r="J1454" s="45"/>
    </row>
    <row r="1455" spans="1:10" ht="14.1" customHeight="1" thickBot="1" x14ac:dyDescent="0.25">
      <c r="A1455" s="87" t="s">
        <v>14828</v>
      </c>
      <c r="B1455" s="67" t="s">
        <v>8530</v>
      </c>
      <c r="C1455" s="76">
        <v>44690</v>
      </c>
      <c r="D1455" s="87" t="s">
        <v>9387</v>
      </c>
      <c r="E1455" s="67" t="s">
        <v>13094</v>
      </c>
      <c r="F1455" s="81" t="s">
        <v>3080</v>
      </c>
      <c r="G1455" s="45"/>
      <c r="H1455" s="45"/>
      <c r="I1455" s="45"/>
      <c r="J1455" s="45"/>
    </row>
    <row r="1456" spans="1:10" ht="14.1" customHeight="1" thickBot="1" x14ac:dyDescent="0.25">
      <c r="A1456" s="88"/>
      <c r="B1456" s="67" t="s">
        <v>1786</v>
      </c>
      <c r="C1456" s="77">
        <f>IF(C1455="","",IF(AND(MONTH(C1455)&gt;=1,MONTH(C1455)&lt;=3),1,IF(AND(MONTH(C1455)&gt;=4,MONTH(C1455)&lt;=6),2,IF(AND(MONTH(C1455)&gt;=7,MONTH(C1455)&lt;=9),3,4))))</f>
        <v>2</v>
      </c>
      <c r="D1456" s="88"/>
      <c r="E1456" s="67" t="s">
        <v>2417</v>
      </c>
      <c r="F1456" s="81" t="s">
        <v>11113</v>
      </c>
      <c r="G1456" s="45"/>
      <c r="H1456" s="45"/>
      <c r="I1456" s="45"/>
      <c r="J1456" s="45"/>
    </row>
    <row r="1457" spans="1:10" ht="14.1" customHeight="1" thickBot="1" x14ac:dyDescent="0.25">
      <c r="A1457" s="88"/>
      <c r="B1457" s="67" t="s">
        <v>12943</v>
      </c>
      <c r="C1457" s="76">
        <v>44701</v>
      </c>
      <c r="D1457" s="88"/>
      <c r="E1457" s="67" t="s">
        <v>3073</v>
      </c>
      <c r="F1457" s="81" t="s">
        <v>11113</v>
      </c>
      <c r="G1457" s="45"/>
      <c r="H1457" s="45"/>
      <c r="I1457" s="45"/>
      <c r="J1457" s="45"/>
    </row>
    <row r="1458" spans="1:10" ht="14.1" customHeight="1" thickBot="1" x14ac:dyDescent="0.25">
      <c r="A1458" s="88"/>
      <c r="B1458" s="67" t="s">
        <v>1786</v>
      </c>
      <c r="C1458" s="77">
        <f>IF(C1457="","",IF(AND(MONTH(C1457)&gt;=1,MONTH(C1457)&lt;=3),1,IF(AND(MONTH(C1457)&gt;=4,MONTH(C1457)&lt;=6),2,IF(AND(MONTH(C1457)&gt;=7,MONTH(C1457)&lt;=9),3,4))))</f>
        <v>2</v>
      </c>
      <c r="D1458" s="88"/>
      <c r="E1458" s="67" t="s">
        <v>13193</v>
      </c>
      <c r="F1458" s="66" t="s">
        <v>11113</v>
      </c>
      <c r="G1458" s="45"/>
      <c r="H1458" s="45"/>
      <c r="I1458" s="45"/>
      <c r="J1458" s="45"/>
    </row>
    <row r="1459" spans="1:10" ht="14.1" customHeight="1" thickBot="1" x14ac:dyDescent="0.25">
      <c r="A1459" s="45"/>
      <c r="B1459" s="45"/>
      <c r="C1459" s="45"/>
      <c r="D1459" s="45"/>
      <c r="E1459" s="45"/>
      <c r="F1459" s="45"/>
      <c r="G1459" s="45"/>
      <c r="H1459" s="45"/>
      <c r="I1459" s="45"/>
      <c r="J1459" s="45"/>
    </row>
    <row r="1460" spans="1:10" ht="14.1" customHeight="1" thickBot="1" x14ac:dyDescent="0.25">
      <c r="A1460" s="72" t="s">
        <v>15736</v>
      </c>
      <c r="B1460" s="72" t="s">
        <v>16147</v>
      </c>
      <c r="C1460" s="72" t="s">
        <v>15642</v>
      </c>
      <c r="D1460" s="72" t="s">
        <v>15252</v>
      </c>
      <c r="E1460" s="72" t="s">
        <v>6933</v>
      </c>
      <c r="F1460" s="72" t="s">
        <v>15281</v>
      </c>
      <c r="G1460" s="45"/>
      <c r="H1460" s="45"/>
      <c r="I1460" s="45"/>
      <c r="J1460" s="45"/>
    </row>
    <row r="1461" spans="1:10" ht="14.1" customHeight="1" x14ac:dyDescent="0.2">
      <c r="A1461" s="82">
        <v>41113319</v>
      </c>
      <c r="B1461" s="69" t="str">
        <f t="shared" ref="B1461:B1470" ca="1" si="42">IFERROR(INDEX(UNSPSCDes,MATCH(INDIRECT(ADDRESS(ROW(),COLUMN()-1,4)),UNSPSCCode,0)),"")</f>
        <v>Analizadores de agua</v>
      </c>
      <c r="C1461" s="82" t="s">
        <v>1449</v>
      </c>
      <c r="D1461" s="82">
        <v>12</v>
      </c>
      <c r="E1461" s="71">
        <v>1600</v>
      </c>
      <c r="F1461" s="70">
        <f t="shared" ref="F1461:F1470" ca="1" si="43">INDIRECT(ADDRESS(ROW(),COLUMN()-2,4))*INDIRECT(ADDRESS(ROW(),COLUMN()-1,4))</f>
        <v>19200</v>
      </c>
      <c r="G1461" s="45"/>
      <c r="H1461" s="45"/>
      <c r="I1461" s="45"/>
      <c r="J1461" s="45"/>
    </row>
    <row r="1462" spans="1:10" ht="13.5" customHeight="1" x14ac:dyDescent="0.2">
      <c r="A1462" s="82">
        <v>41111501</v>
      </c>
      <c r="B1462" s="69" t="str">
        <f t="shared" ca="1" si="42"/>
        <v>Balanzas de carga superior electrónicos</v>
      </c>
      <c r="C1462" s="82" t="s">
        <v>1449</v>
      </c>
      <c r="D1462" s="82">
        <v>1</v>
      </c>
      <c r="E1462" s="71">
        <v>17500</v>
      </c>
      <c r="F1462" s="70">
        <f t="shared" ca="1" si="43"/>
        <v>17500</v>
      </c>
      <c r="G1462" s="45"/>
      <c r="H1462" s="45"/>
      <c r="I1462" s="45"/>
      <c r="J1462" s="45"/>
    </row>
    <row r="1463" spans="1:10" ht="13.5" customHeight="1" x14ac:dyDescent="0.2">
      <c r="A1463" s="82">
        <v>41111501</v>
      </c>
      <c r="B1463" s="69" t="str">
        <f t="shared" ca="1" si="42"/>
        <v>Balanzas de carga superior electrónicos</v>
      </c>
      <c r="C1463" s="82" t="s">
        <v>1449</v>
      </c>
      <c r="D1463" s="82">
        <v>2</v>
      </c>
      <c r="E1463" s="71">
        <v>117606</v>
      </c>
      <c r="F1463" s="70">
        <f t="shared" ca="1" si="43"/>
        <v>235212</v>
      </c>
      <c r="G1463" s="45"/>
      <c r="H1463" s="45"/>
      <c r="I1463" s="45"/>
      <c r="J1463" s="45"/>
    </row>
    <row r="1464" spans="1:10" ht="13.5" customHeight="1" x14ac:dyDescent="0.2">
      <c r="A1464" s="82">
        <v>41111501</v>
      </c>
      <c r="B1464" s="69" t="str">
        <f t="shared" ca="1" si="42"/>
        <v>Balanzas de carga superior electrónicos</v>
      </c>
      <c r="C1464" s="82" t="s">
        <v>1449</v>
      </c>
      <c r="D1464" s="82">
        <v>1</v>
      </c>
      <c r="E1464" s="71">
        <v>32441</v>
      </c>
      <c r="F1464" s="70">
        <f t="shared" ca="1" si="43"/>
        <v>32441</v>
      </c>
      <c r="G1464" s="45"/>
      <c r="H1464" s="45"/>
      <c r="I1464" s="45"/>
      <c r="J1464" s="45"/>
    </row>
    <row r="1465" spans="1:10" ht="13.5" customHeight="1" x14ac:dyDescent="0.2">
      <c r="A1465" s="82">
        <v>41111714</v>
      </c>
      <c r="B1465" s="69" t="str">
        <f t="shared" ca="1" si="42"/>
        <v>Lupas</v>
      </c>
      <c r="C1465" s="82" t="s">
        <v>1449</v>
      </c>
      <c r="D1465" s="82">
        <v>1</v>
      </c>
      <c r="E1465" s="71">
        <v>16784</v>
      </c>
      <c r="F1465" s="70">
        <f t="shared" ca="1" si="43"/>
        <v>16784</v>
      </c>
      <c r="G1465" s="45"/>
      <c r="H1465" s="45"/>
      <c r="I1465" s="45"/>
      <c r="J1465" s="45"/>
    </row>
    <row r="1466" spans="1:10" ht="13.5" customHeight="1" x14ac:dyDescent="0.2">
      <c r="A1466" s="82">
        <v>41111714</v>
      </c>
      <c r="B1466" s="69" t="str">
        <f t="shared" ca="1" si="42"/>
        <v>Lupas</v>
      </c>
      <c r="C1466" s="82" t="s">
        <v>1449</v>
      </c>
      <c r="D1466" s="82">
        <v>3</v>
      </c>
      <c r="E1466" s="71">
        <v>4663</v>
      </c>
      <c r="F1466" s="70">
        <f t="shared" ca="1" si="43"/>
        <v>13989</v>
      </c>
      <c r="G1466" s="45"/>
      <c r="H1466" s="45"/>
      <c r="I1466" s="45"/>
      <c r="J1466" s="45"/>
    </row>
    <row r="1467" spans="1:10" ht="13.5" customHeight="1" x14ac:dyDescent="0.2">
      <c r="A1467" s="82">
        <v>41111501</v>
      </c>
      <c r="B1467" s="69" t="str">
        <f t="shared" ca="1" si="42"/>
        <v>Balanzas de carga superior electrónicos</v>
      </c>
      <c r="C1467" s="82" t="s">
        <v>1449</v>
      </c>
      <c r="D1467" s="82">
        <v>1</v>
      </c>
      <c r="E1467" s="71">
        <v>40000</v>
      </c>
      <c r="F1467" s="70">
        <f t="shared" ca="1" si="43"/>
        <v>40000</v>
      </c>
      <c r="G1467" s="45"/>
      <c r="H1467" s="45"/>
      <c r="I1467" s="45"/>
      <c r="J1467" s="45"/>
    </row>
    <row r="1468" spans="1:10" ht="13.5" customHeight="1" x14ac:dyDescent="0.2">
      <c r="A1468" s="82">
        <v>41112220</v>
      </c>
      <c r="B1468" s="69" t="str">
        <f t="shared" ca="1" si="42"/>
        <v>Termómetros de refrigerador o congelador de laboratorio</v>
      </c>
      <c r="C1468" s="82" t="s">
        <v>1449</v>
      </c>
      <c r="D1468" s="82">
        <v>1</v>
      </c>
      <c r="E1468" s="71">
        <v>113070</v>
      </c>
      <c r="F1468" s="70">
        <f t="shared" ca="1" si="43"/>
        <v>113070</v>
      </c>
      <c r="G1468" s="45"/>
      <c r="H1468" s="45"/>
      <c r="I1468" s="45"/>
      <c r="J1468" s="45"/>
    </row>
    <row r="1469" spans="1:10" ht="13.5" customHeight="1" x14ac:dyDescent="0.2">
      <c r="A1469" s="82">
        <v>41111729</v>
      </c>
      <c r="B1469" s="69" t="str">
        <f t="shared" ca="1" si="42"/>
        <v>Microscopios oculares</v>
      </c>
      <c r="C1469" s="82" t="s">
        <v>1449</v>
      </c>
      <c r="D1469" s="82">
        <v>1</v>
      </c>
      <c r="E1469" s="71">
        <v>80082</v>
      </c>
      <c r="F1469" s="70">
        <f t="shared" ca="1" si="43"/>
        <v>80082</v>
      </c>
      <c r="G1469" s="45"/>
      <c r="H1469" s="45"/>
      <c r="I1469" s="45"/>
      <c r="J1469" s="45"/>
    </row>
    <row r="1470" spans="1:10" ht="13.5" customHeight="1" x14ac:dyDescent="0.2">
      <c r="A1470" s="82">
        <v>41111920</v>
      </c>
      <c r="B1470" s="69" t="str">
        <f t="shared" ca="1" si="42"/>
        <v>Máquinas de medición de coordenadas cmm</v>
      </c>
      <c r="C1470" s="82" t="s">
        <v>1449</v>
      </c>
      <c r="D1470" s="82">
        <v>1</v>
      </c>
      <c r="E1470" s="71">
        <v>120000</v>
      </c>
      <c r="F1470" s="70">
        <f t="shared" ca="1" si="43"/>
        <v>120000</v>
      </c>
      <c r="G1470" s="45"/>
      <c r="H1470" s="45"/>
      <c r="I1470" s="45"/>
      <c r="J1470" s="45"/>
    </row>
    <row r="1471" spans="1:10" ht="14.1" customHeight="1" x14ac:dyDescent="0.2">
      <c r="A1471" s="45"/>
      <c r="B1471" s="45"/>
      <c r="C1471" s="45"/>
      <c r="D1471" s="45"/>
      <c r="E1471" s="73" t="s">
        <v>12551</v>
      </c>
      <c r="F1471" s="74">
        <f ca="1">SUM(Table397[MONTO TOTAL ESTIMADO])</f>
        <v>688278</v>
      </c>
      <c r="G1471" s="45"/>
      <c r="H1471" s="45" t="str">
        <f>C1454</f>
        <v>Bienes</v>
      </c>
      <c r="I1471" s="45" t="str">
        <f>E1454</f>
        <v>Sí</v>
      </c>
      <c r="J1471" s="45" t="str">
        <f>D1454</f>
        <v>Compras Menores</v>
      </c>
    </row>
    <row r="1472" spans="1:10" ht="14.1" customHeight="1" thickBot="1" x14ac:dyDescent="0.3"/>
    <row r="1473" spans="1:10" ht="33.75" customHeight="1" thickBot="1" x14ac:dyDescent="0.25">
      <c r="A1473" s="64" t="s">
        <v>16383</v>
      </c>
      <c r="B1473" s="64" t="s">
        <v>161</v>
      </c>
      <c r="C1473" s="64" t="s">
        <v>11725</v>
      </c>
      <c r="D1473" s="64" t="s">
        <v>14378</v>
      </c>
      <c r="E1473" s="64" t="s">
        <v>10963</v>
      </c>
      <c r="F1473" s="64" t="s">
        <v>11096</v>
      </c>
      <c r="G1473" s="45"/>
      <c r="H1473" s="45"/>
      <c r="I1473" s="45"/>
      <c r="J1473" s="45"/>
    </row>
    <row r="1474" spans="1:10" ht="14.1" customHeight="1" thickBot="1" x14ac:dyDescent="0.25">
      <c r="A1474" s="66" t="s">
        <v>18960</v>
      </c>
      <c r="B1474" s="66" t="s">
        <v>18965</v>
      </c>
      <c r="C1474" s="66" t="s">
        <v>17799</v>
      </c>
      <c r="D1474" s="66" t="s">
        <v>17484</v>
      </c>
      <c r="E1474" s="66" t="s">
        <v>8856</v>
      </c>
      <c r="F1474" s="66"/>
      <c r="G1474" s="45"/>
      <c r="H1474" s="45"/>
      <c r="I1474" s="45"/>
      <c r="J1474" s="45"/>
    </row>
    <row r="1475" spans="1:10" ht="14.1" customHeight="1" thickBot="1" x14ac:dyDescent="0.25">
      <c r="A1475" s="87" t="s">
        <v>14828</v>
      </c>
      <c r="B1475" s="67" t="s">
        <v>8530</v>
      </c>
      <c r="C1475" s="76">
        <v>44783</v>
      </c>
      <c r="D1475" s="87" t="s">
        <v>9387</v>
      </c>
      <c r="E1475" s="67" t="s">
        <v>13094</v>
      </c>
      <c r="F1475" s="81" t="s">
        <v>3080</v>
      </c>
      <c r="G1475" s="45"/>
      <c r="H1475" s="45"/>
      <c r="I1475" s="45"/>
      <c r="J1475" s="45"/>
    </row>
    <row r="1476" spans="1:10" ht="14.1" customHeight="1" thickBot="1" x14ac:dyDescent="0.25">
      <c r="A1476" s="88"/>
      <c r="B1476" s="67" t="s">
        <v>1786</v>
      </c>
      <c r="C1476" s="77">
        <f>IF(C1475="","",IF(AND(MONTH(C1475)&gt;=1,MONTH(C1475)&lt;=3),1,IF(AND(MONTH(C1475)&gt;=4,MONTH(C1475)&lt;=6),2,IF(AND(MONTH(C1475)&gt;=7,MONTH(C1475)&lt;=9),3,4))))</f>
        <v>3</v>
      </c>
      <c r="D1476" s="88"/>
      <c r="E1476" s="67" t="s">
        <v>2417</v>
      </c>
      <c r="F1476" s="81" t="s">
        <v>11113</v>
      </c>
      <c r="G1476" s="45"/>
      <c r="H1476" s="45"/>
      <c r="I1476" s="45"/>
      <c r="J1476" s="45"/>
    </row>
    <row r="1477" spans="1:10" ht="14.1" customHeight="1" thickBot="1" x14ac:dyDescent="0.25">
      <c r="A1477" s="88"/>
      <c r="B1477" s="67" t="s">
        <v>12943</v>
      </c>
      <c r="C1477" s="76">
        <v>44795</v>
      </c>
      <c r="D1477" s="88"/>
      <c r="E1477" s="67" t="s">
        <v>3073</v>
      </c>
      <c r="F1477" s="81" t="s">
        <v>11113</v>
      </c>
      <c r="G1477" s="45"/>
      <c r="H1477" s="45"/>
      <c r="I1477" s="45"/>
      <c r="J1477" s="45"/>
    </row>
    <row r="1478" spans="1:10" ht="14.1" customHeight="1" thickBot="1" x14ac:dyDescent="0.25">
      <c r="A1478" s="88"/>
      <c r="B1478" s="67" t="s">
        <v>1786</v>
      </c>
      <c r="C1478" s="77">
        <f>IF(C1477="","",IF(AND(MONTH(C1477)&gt;=1,MONTH(C1477)&lt;=3),1,IF(AND(MONTH(C1477)&gt;=4,MONTH(C1477)&lt;=6),2,IF(AND(MONTH(C1477)&gt;=7,MONTH(C1477)&lt;=9),3,4))))</f>
        <v>3</v>
      </c>
      <c r="D1478" s="88"/>
      <c r="E1478" s="67" t="s">
        <v>13193</v>
      </c>
      <c r="F1478" s="66" t="s">
        <v>11113</v>
      </c>
      <c r="G1478" s="45"/>
      <c r="H1478" s="45"/>
      <c r="I1478" s="45"/>
      <c r="J1478" s="45"/>
    </row>
    <row r="1479" spans="1:10" ht="14.1" customHeight="1" thickBot="1" x14ac:dyDescent="0.25">
      <c r="A1479" s="45"/>
      <c r="B1479" s="45"/>
      <c r="C1479" s="45"/>
      <c r="D1479" s="45"/>
      <c r="E1479" s="45"/>
      <c r="F1479" s="45"/>
      <c r="G1479" s="45"/>
      <c r="H1479" s="45"/>
      <c r="I1479" s="45"/>
      <c r="J1479" s="45"/>
    </row>
    <row r="1480" spans="1:10" ht="14.1" customHeight="1" thickBot="1" x14ac:dyDescent="0.25">
      <c r="A1480" s="72" t="s">
        <v>15736</v>
      </c>
      <c r="B1480" s="72" t="s">
        <v>16147</v>
      </c>
      <c r="C1480" s="72" t="s">
        <v>15642</v>
      </c>
      <c r="D1480" s="72" t="s">
        <v>15252</v>
      </c>
      <c r="E1480" s="72" t="s">
        <v>6933</v>
      </c>
      <c r="F1480" s="72" t="s">
        <v>15281</v>
      </c>
      <c r="G1480" s="45"/>
      <c r="H1480" s="45"/>
      <c r="I1480" s="45"/>
      <c r="J1480" s="45"/>
    </row>
    <row r="1481" spans="1:10" ht="14.1" customHeight="1" x14ac:dyDescent="0.2">
      <c r="A1481" s="82">
        <v>24141501</v>
      </c>
      <c r="B1481" s="69" t="str">
        <f t="shared" ref="B1481:B1489" ca="1" si="44">IFERROR(INDEX(UNSPSCDes,MATCH(INDIRECT(ADDRESS(ROW(),COLUMN()-1,4)),UNSPSCCode,0)),"")</f>
        <v>Película elástica para envoltura</v>
      </c>
      <c r="C1481" s="82" t="s">
        <v>1449</v>
      </c>
      <c r="D1481" s="82">
        <v>25</v>
      </c>
      <c r="E1481" s="71">
        <v>1800</v>
      </c>
      <c r="F1481" s="70">
        <f t="shared" ref="F1481:F1489" ca="1" si="45">INDIRECT(ADDRESS(ROW(),COLUMN()-2,4))*INDIRECT(ADDRESS(ROW(),COLUMN()-1,4))</f>
        <v>45000</v>
      </c>
      <c r="G1481" s="45"/>
      <c r="H1481" s="45"/>
      <c r="I1481" s="45"/>
      <c r="J1481" s="45"/>
    </row>
    <row r="1482" spans="1:10" ht="13.5" customHeight="1" x14ac:dyDescent="0.2">
      <c r="A1482" s="82">
        <v>42182202</v>
      </c>
      <c r="B1482" s="69" t="str">
        <f t="shared" ca="1" si="44"/>
        <v>Termómetros de fibra óptica para uso médico</v>
      </c>
      <c r="C1482" s="82" t="s">
        <v>1449</v>
      </c>
      <c r="D1482" s="82">
        <v>3</v>
      </c>
      <c r="E1482" s="71">
        <v>4500</v>
      </c>
      <c r="F1482" s="70">
        <f t="shared" ca="1" si="45"/>
        <v>13500</v>
      </c>
      <c r="G1482" s="45"/>
      <c r="H1482" s="45"/>
      <c r="I1482" s="45"/>
      <c r="J1482" s="45"/>
    </row>
    <row r="1483" spans="1:10" ht="13.5" customHeight="1" x14ac:dyDescent="0.2">
      <c r="A1483" s="82">
        <v>41112220</v>
      </c>
      <c r="B1483" s="69" t="str">
        <f t="shared" ca="1" si="44"/>
        <v>Termómetros de refrigerador o congelador de laboratorio</v>
      </c>
      <c r="C1483" s="82" t="s">
        <v>1449</v>
      </c>
      <c r="D1483" s="82">
        <v>1</v>
      </c>
      <c r="E1483" s="71">
        <v>113070</v>
      </c>
      <c r="F1483" s="70">
        <f t="shared" ca="1" si="45"/>
        <v>113070</v>
      </c>
      <c r="G1483" s="45"/>
      <c r="H1483" s="45"/>
      <c r="I1483" s="45"/>
      <c r="J1483" s="45"/>
    </row>
    <row r="1484" spans="1:10" ht="13.5" customHeight="1" x14ac:dyDescent="0.2">
      <c r="A1484" s="82">
        <v>41111920</v>
      </c>
      <c r="B1484" s="69" t="str">
        <f t="shared" ca="1" si="44"/>
        <v>Máquinas de medición de coordenadas cmm</v>
      </c>
      <c r="C1484" s="82" t="s">
        <v>1449</v>
      </c>
      <c r="D1484" s="82">
        <v>1</v>
      </c>
      <c r="E1484" s="71">
        <v>120000</v>
      </c>
      <c r="F1484" s="70">
        <f t="shared" ca="1" si="45"/>
        <v>120000</v>
      </c>
      <c r="G1484" s="45"/>
      <c r="H1484" s="45"/>
      <c r="I1484" s="45"/>
      <c r="J1484" s="45"/>
    </row>
    <row r="1485" spans="1:10" ht="13.5" customHeight="1" x14ac:dyDescent="0.2">
      <c r="A1485" s="82">
        <v>21101502</v>
      </c>
      <c r="B1485" s="69" t="str">
        <f t="shared" ca="1" si="44"/>
        <v>Pulverizadores</v>
      </c>
      <c r="C1485" s="82" t="s">
        <v>1449</v>
      </c>
      <c r="D1485" s="82">
        <v>2</v>
      </c>
      <c r="E1485" s="71">
        <v>40000</v>
      </c>
      <c r="F1485" s="70">
        <f t="shared" ca="1" si="45"/>
        <v>80000</v>
      </c>
      <c r="G1485" s="45"/>
      <c r="H1485" s="45"/>
      <c r="I1485" s="45"/>
      <c r="J1485" s="45"/>
    </row>
    <row r="1486" spans="1:10" ht="13.5" customHeight="1" x14ac:dyDescent="0.2">
      <c r="A1486" s="82">
        <v>21101502</v>
      </c>
      <c r="B1486" s="69" t="str">
        <f t="shared" ca="1" si="44"/>
        <v>Pulverizadores</v>
      </c>
      <c r="C1486" s="82" t="s">
        <v>1449</v>
      </c>
      <c r="D1486" s="82">
        <v>2</v>
      </c>
      <c r="E1486" s="71">
        <v>120000</v>
      </c>
      <c r="F1486" s="70">
        <f t="shared" ca="1" si="45"/>
        <v>240000</v>
      </c>
      <c r="G1486" s="45"/>
      <c r="H1486" s="45"/>
      <c r="I1486" s="45"/>
      <c r="J1486" s="45"/>
    </row>
    <row r="1487" spans="1:10" ht="13.5" customHeight="1" x14ac:dyDescent="0.2">
      <c r="A1487" s="82">
        <v>21101502</v>
      </c>
      <c r="B1487" s="69" t="str">
        <f t="shared" ca="1" si="44"/>
        <v>Pulverizadores</v>
      </c>
      <c r="C1487" s="82" t="s">
        <v>1449</v>
      </c>
      <c r="D1487" s="82">
        <v>3</v>
      </c>
      <c r="E1487" s="71">
        <v>4500</v>
      </c>
      <c r="F1487" s="70">
        <f t="shared" ca="1" si="45"/>
        <v>13500</v>
      </c>
      <c r="G1487" s="45"/>
      <c r="H1487" s="45"/>
      <c r="I1487" s="45"/>
      <c r="J1487" s="45"/>
    </row>
    <row r="1488" spans="1:10" ht="13.5" customHeight="1" x14ac:dyDescent="0.2">
      <c r="A1488" s="82">
        <v>21101502</v>
      </c>
      <c r="B1488" s="69" t="str">
        <f t="shared" ca="1" si="44"/>
        <v>Pulverizadores</v>
      </c>
      <c r="C1488" s="82" t="s">
        <v>1449</v>
      </c>
      <c r="D1488" s="82">
        <v>2</v>
      </c>
      <c r="E1488" s="71">
        <v>40000</v>
      </c>
      <c r="F1488" s="70">
        <f t="shared" ca="1" si="45"/>
        <v>80000</v>
      </c>
      <c r="G1488" s="45"/>
      <c r="H1488" s="45"/>
      <c r="I1488" s="45"/>
      <c r="J1488" s="45"/>
    </row>
    <row r="1489" spans="1:10" ht="13.5" customHeight="1" x14ac:dyDescent="0.2">
      <c r="A1489" s="82">
        <v>41112220</v>
      </c>
      <c r="B1489" s="69" t="str">
        <f t="shared" ca="1" si="44"/>
        <v>Termómetros de refrigerador o congelador de laboratorio</v>
      </c>
      <c r="C1489" s="82" t="s">
        <v>1449</v>
      </c>
      <c r="D1489" s="82">
        <v>1</v>
      </c>
      <c r="E1489" s="71">
        <v>113070</v>
      </c>
      <c r="F1489" s="70">
        <f t="shared" ca="1" si="45"/>
        <v>113070</v>
      </c>
      <c r="G1489" s="45"/>
      <c r="H1489" s="45"/>
      <c r="I1489" s="45"/>
      <c r="J1489" s="45"/>
    </row>
    <row r="1490" spans="1:10" ht="14.1" customHeight="1" x14ac:dyDescent="0.2">
      <c r="A1490" s="45"/>
      <c r="B1490" s="45"/>
      <c r="C1490" s="45"/>
      <c r="D1490" s="45"/>
      <c r="E1490" s="73" t="s">
        <v>12551</v>
      </c>
      <c r="F1490" s="74">
        <f ca="1">SUM(Table398[MONTO TOTAL ESTIMADO])</f>
        <v>818140</v>
      </c>
      <c r="G1490" s="45"/>
      <c r="H1490" s="45" t="str">
        <f>C1474</f>
        <v>Bienes</v>
      </c>
      <c r="I1490" s="45" t="str">
        <f>E1474</f>
        <v>Sí</v>
      </c>
      <c r="J1490" s="45" t="str">
        <f>D1474</f>
        <v>Compras Menores</v>
      </c>
    </row>
    <row r="1491" spans="1:10" ht="14.1" customHeight="1" thickBot="1" x14ac:dyDescent="0.3"/>
    <row r="1492" spans="1:10" ht="33.75" customHeight="1" thickBot="1" x14ac:dyDescent="0.25">
      <c r="A1492" s="64" t="s">
        <v>16383</v>
      </c>
      <c r="B1492" s="64" t="s">
        <v>161</v>
      </c>
      <c r="C1492" s="64" t="s">
        <v>11725</v>
      </c>
      <c r="D1492" s="64" t="s">
        <v>14378</v>
      </c>
      <c r="E1492" s="64" t="s">
        <v>10963</v>
      </c>
      <c r="F1492" s="64" t="s">
        <v>11096</v>
      </c>
      <c r="G1492" s="45"/>
      <c r="H1492" s="45"/>
      <c r="I1492" s="45"/>
      <c r="J1492" s="45"/>
    </row>
    <row r="1493" spans="1:10" ht="14.1" customHeight="1" thickBot="1" x14ac:dyDescent="0.25">
      <c r="A1493" s="66" t="s">
        <v>18958</v>
      </c>
      <c r="B1493" s="66" t="s">
        <v>18966</v>
      </c>
      <c r="C1493" s="66" t="s">
        <v>17799</v>
      </c>
      <c r="D1493" s="66" t="s">
        <v>17484</v>
      </c>
      <c r="E1493" s="66" t="s">
        <v>8856</v>
      </c>
      <c r="F1493" s="66"/>
      <c r="G1493" s="45"/>
      <c r="H1493" s="45"/>
      <c r="I1493" s="45"/>
      <c r="J1493" s="45"/>
    </row>
    <row r="1494" spans="1:10" ht="14.1" customHeight="1" thickBot="1" x14ac:dyDescent="0.25">
      <c r="A1494" s="87" t="s">
        <v>14828</v>
      </c>
      <c r="B1494" s="67" t="s">
        <v>8530</v>
      </c>
      <c r="C1494" s="76">
        <v>44691</v>
      </c>
      <c r="D1494" s="87" t="s">
        <v>9387</v>
      </c>
      <c r="E1494" s="67" t="s">
        <v>13094</v>
      </c>
      <c r="F1494" s="81" t="s">
        <v>3080</v>
      </c>
      <c r="G1494" s="45"/>
      <c r="H1494" s="45"/>
      <c r="I1494" s="45"/>
      <c r="J1494" s="45"/>
    </row>
    <row r="1495" spans="1:10" ht="14.1" customHeight="1" thickBot="1" x14ac:dyDescent="0.25">
      <c r="A1495" s="88"/>
      <c r="B1495" s="67" t="s">
        <v>1786</v>
      </c>
      <c r="C1495" s="77">
        <f>IF(C1494="","",IF(AND(MONTH(C1494)&gt;=1,MONTH(C1494)&lt;=3),1,IF(AND(MONTH(C1494)&gt;=4,MONTH(C1494)&lt;=6),2,IF(AND(MONTH(C1494)&gt;=7,MONTH(C1494)&lt;=9),3,4))))</f>
        <v>2</v>
      </c>
      <c r="D1495" s="88"/>
      <c r="E1495" s="67" t="s">
        <v>2417</v>
      </c>
      <c r="F1495" s="81" t="s">
        <v>11113</v>
      </c>
      <c r="G1495" s="45"/>
      <c r="H1495" s="45"/>
      <c r="I1495" s="45"/>
      <c r="J1495" s="45"/>
    </row>
    <row r="1496" spans="1:10" ht="14.1" customHeight="1" thickBot="1" x14ac:dyDescent="0.25">
      <c r="A1496" s="88"/>
      <c r="B1496" s="67" t="s">
        <v>12943</v>
      </c>
      <c r="C1496" s="76">
        <v>44698</v>
      </c>
      <c r="D1496" s="88"/>
      <c r="E1496" s="67" t="s">
        <v>3073</v>
      </c>
      <c r="F1496" s="81" t="s">
        <v>11113</v>
      </c>
      <c r="G1496" s="45"/>
      <c r="H1496" s="45"/>
      <c r="I1496" s="45"/>
      <c r="J1496" s="45"/>
    </row>
    <row r="1497" spans="1:10" ht="14.1" customHeight="1" thickBot="1" x14ac:dyDescent="0.25">
      <c r="A1497" s="88"/>
      <c r="B1497" s="67" t="s">
        <v>1786</v>
      </c>
      <c r="C1497" s="77">
        <f>IF(C1496="","",IF(AND(MONTH(C1496)&gt;=1,MONTH(C1496)&lt;=3),1,IF(AND(MONTH(C1496)&gt;=4,MONTH(C1496)&lt;=6),2,IF(AND(MONTH(C1496)&gt;=7,MONTH(C1496)&lt;=9),3,4))))</f>
        <v>2</v>
      </c>
      <c r="D1497" s="88"/>
      <c r="E1497" s="67" t="s">
        <v>13193</v>
      </c>
      <c r="F1497" s="66" t="s">
        <v>11113</v>
      </c>
      <c r="G1497" s="45"/>
      <c r="H1497" s="45"/>
      <c r="I1497" s="45"/>
      <c r="J1497" s="45"/>
    </row>
    <row r="1498" spans="1:10" ht="14.1" customHeight="1" thickBot="1" x14ac:dyDescent="0.25">
      <c r="A1498" s="45"/>
      <c r="B1498" s="45"/>
      <c r="C1498" s="45"/>
      <c r="D1498" s="45"/>
      <c r="E1498" s="45"/>
      <c r="F1498" s="45"/>
      <c r="G1498" s="45"/>
      <c r="H1498" s="45"/>
      <c r="I1498" s="45"/>
      <c r="J1498" s="45"/>
    </row>
    <row r="1499" spans="1:10" ht="14.1" customHeight="1" thickBot="1" x14ac:dyDescent="0.25">
      <c r="A1499" s="72" t="s">
        <v>15736</v>
      </c>
      <c r="B1499" s="72" t="s">
        <v>16147</v>
      </c>
      <c r="C1499" s="72" t="s">
        <v>15642</v>
      </c>
      <c r="D1499" s="72" t="s">
        <v>15252</v>
      </c>
      <c r="E1499" s="72" t="s">
        <v>6933</v>
      </c>
      <c r="F1499" s="72" t="s">
        <v>15281</v>
      </c>
      <c r="G1499" s="45"/>
      <c r="H1499" s="45"/>
      <c r="I1499" s="45"/>
      <c r="J1499" s="45"/>
    </row>
    <row r="1500" spans="1:10" ht="14.1" customHeight="1" x14ac:dyDescent="0.2">
      <c r="A1500" s="82">
        <v>10171701</v>
      </c>
      <c r="B1500" s="69" t="str">
        <f ca="1">IFERROR(INDEX(UNSPSCDes,MATCH(INDIRECT(ADDRESS(ROW(),COLUMN()-1,4)),UNSPSCCode,0)),"")</f>
        <v>Matamalezas</v>
      </c>
      <c r="C1500" s="82" t="s">
        <v>1449</v>
      </c>
      <c r="D1500" s="82">
        <v>20</v>
      </c>
      <c r="E1500" s="71">
        <v>2500</v>
      </c>
      <c r="F1500" s="70">
        <f ca="1">INDIRECT(ADDRESS(ROW(),COLUMN()-2,4))*INDIRECT(ADDRESS(ROW(),COLUMN()-1,4))</f>
        <v>50000</v>
      </c>
      <c r="G1500" s="45"/>
      <c r="H1500" s="45"/>
      <c r="I1500" s="45"/>
      <c r="J1500" s="45"/>
    </row>
    <row r="1501" spans="1:10" ht="13.5" customHeight="1" x14ac:dyDescent="0.2">
      <c r="A1501" s="82">
        <v>10191509</v>
      </c>
      <c r="B1501" s="69" t="str">
        <f ca="1">IFERROR(INDEX(UNSPSCDes,MATCH(INDIRECT(ADDRESS(ROW(),COLUMN()-1,4)),UNSPSCCode,0)),"")</f>
        <v>Insecticidas</v>
      </c>
      <c r="C1501" s="82" t="s">
        <v>1449</v>
      </c>
      <c r="D1501" s="82">
        <v>20</v>
      </c>
      <c r="E1501" s="71">
        <v>2500</v>
      </c>
      <c r="F1501" s="70">
        <f ca="1">INDIRECT(ADDRESS(ROW(),COLUMN()-2,4))*INDIRECT(ADDRESS(ROW(),COLUMN()-1,4))</f>
        <v>50000</v>
      </c>
      <c r="G1501" s="45"/>
      <c r="H1501" s="45"/>
      <c r="I1501" s="45"/>
      <c r="J1501" s="45"/>
    </row>
    <row r="1502" spans="1:10" ht="13.5" customHeight="1" x14ac:dyDescent="0.2">
      <c r="A1502" s="82">
        <v>10191509</v>
      </c>
      <c r="B1502" s="69" t="str">
        <f ca="1">IFERROR(INDEX(UNSPSCDes,MATCH(INDIRECT(ADDRESS(ROW(),COLUMN()-1,4)),UNSPSCCode,0)),"")</f>
        <v>Insecticidas</v>
      </c>
      <c r="C1502" s="82" t="s">
        <v>1449</v>
      </c>
      <c r="D1502" s="82">
        <v>20</v>
      </c>
      <c r="E1502" s="71">
        <v>6000</v>
      </c>
      <c r="F1502" s="70">
        <f ca="1">INDIRECT(ADDRESS(ROW(),COLUMN()-2,4))*INDIRECT(ADDRESS(ROW(),COLUMN()-1,4))</f>
        <v>120000</v>
      </c>
      <c r="G1502" s="45"/>
      <c r="H1502" s="45"/>
      <c r="I1502" s="45"/>
      <c r="J1502" s="45"/>
    </row>
    <row r="1503" spans="1:10" ht="13.5" customHeight="1" x14ac:dyDescent="0.2">
      <c r="A1503" s="82">
        <v>10191506</v>
      </c>
      <c r="B1503" s="69" t="str">
        <f ca="1">IFERROR(INDEX(UNSPSCDes,MATCH(INDIRECT(ADDRESS(ROW(),COLUMN()-1,4)),UNSPSCCode,0)),"")</f>
        <v>Mata – roedores</v>
      </c>
      <c r="C1503" s="82" t="s">
        <v>1449</v>
      </c>
      <c r="D1503" s="82">
        <v>20</v>
      </c>
      <c r="E1503" s="71">
        <v>2500</v>
      </c>
      <c r="F1503" s="70">
        <f ca="1">INDIRECT(ADDRESS(ROW(),COLUMN()-2,4))*INDIRECT(ADDRESS(ROW(),COLUMN()-1,4))</f>
        <v>50000</v>
      </c>
      <c r="G1503" s="45"/>
      <c r="H1503" s="45"/>
      <c r="I1503" s="45"/>
      <c r="J1503" s="45"/>
    </row>
    <row r="1504" spans="1:10" ht="13.5" customHeight="1" x14ac:dyDescent="0.2">
      <c r="A1504" s="82">
        <v>10191509</v>
      </c>
      <c r="B1504" s="69" t="str">
        <f ca="1">IFERROR(INDEX(UNSPSCDes,MATCH(INDIRECT(ADDRESS(ROW(),COLUMN()-1,4)),UNSPSCCode,0)),"")</f>
        <v>Insecticidas</v>
      </c>
      <c r="C1504" s="82" t="s">
        <v>1449</v>
      </c>
      <c r="D1504" s="82">
        <v>20</v>
      </c>
      <c r="E1504" s="71">
        <v>2500</v>
      </c>
      <c r="F1504" s="70">
        <f ca="1">INDIRECT(ADDRESS(ROW(),COLUMN()-2,4))*INDIRECT(ADDRESS(ROW(),COLUMN()-1,4))</f>
        <v>50000</v>
      </c>
      <c r="G1504" s="45"/>
      <c r="H1504" s="45"/>
      <c r="I1504" s="45"/>
      <c r="J1504" s="45"/>
    </row>
    <row r="1505" spans="1:10" ht="14.1" customHeight="1" x14ac:dyDescent="0.2">
      <c r="A1505" s="45"/>
      <c r="B1505" s="45"/>
      <c r="C1505" s="45"/>
      <c r="D1505" s="45"/>
      <c r="E1505" s="73" t="s">
        <v>12551</v>
      </c>
      <c r="F1505" s="74">
        <f ca="1">SUM(Table399[MONTO TOTAL ESTIMADO])</f>
        <v>320000</v>
      </c>
      <c r="G1505" s="45"/>
      <c r="H1505" s="45" t="str">
        <f>C1493</f>
        <v>Bienes</v>
      </c>
      <c r="I1505" s="45" t="str">
        <f>E1493</f>
        <v>Sí</v>
      </c>
      <c r="J1505" s="45" t="str">
        <f>D1493</f>
        <v>Compras Menores</v>
      </c>
    </row>
    <row r="1506" spans="1:10" ht="14.1" customHeight="1" thickBot="1" x14ac:dyDescent="0.3"/>
    <row r="1507" spans="1:10" ht="33.75" customHeight="1" thickBot="1" x14ac:dyDescent="0.25">
      <c r="A1507" s="64" t="s">
        <v>16383</v>
      </c>
      <c r="B1507" s="64" t="s">
        <v>161</v>
      </c>
      <c r="C1507" s="64" t="s">
        <v>11725</v>
      </c>
      <c r="D1507" s="64" t="s">
        <v>14378</v>
      </c>
      <c r="E1507" s="64" t="s">
        <v>10963</v>
      </c>
      <c r="F1507" s="64" t="s">
        <v>11096</v>
      </c>
      <c r="G1507" s="45"/>
      <c r="H1507" s="45"/>
      <c r="I1507" s="45"/>
      <c r="J1507" s="45"/>
    </row>
    <row r="1508" spans="1:10" ht="14.1" customHeight="1" thickBot="1" x14ac:dyDescent="0.25">
      <c r="A1508" s="66" t="s">
        <v>18967</v>
      </c>
      <c r="B1508" s="66" t="s">
        <v>18968</v>
      </c>
      <c r="C1508" s="66" t="s">
        <v>17799</v>
      </c>
      <c r="D1508" s="66" t="s">
        <v>1875</v>
      </c>
      <c r="E1508" s="66" t="s">
        <v>8856</v>
      </c>
      <c r="F1508" s="66"/>
      <c r="G1508" s="45"/>
      <c r="H1508" s="45"/>
      <c r="I1508" s="45"/>
      <c r="J1508" s="45"/>
    </row>
    <row r="1509" spans="1:10" ht="14.1" customHeight="1" thickBot="1" x14ac:dyDescent="0.25">
      <c r="A1509" s="87" t="s">
        <v>14828</v>
      </c>
      <c r="B1509" s="67" t="s">
        <v>8530</v>
      </c>
      <c r="C1509" s="76">
        <v>44683</v>
      </c>
      <c r="D1509" s="87" t="s">
        <v>9387</v>
      </c>
      <c r="E1509" s="67" t="s">
        <v>13094</v>
      </c>
      <c r="F1509" s="81" t="s">
        <v>3080</v>
      </c>
      <c r="G1509" s="45"/>
      <c r="H1509" s="45"/>
      <c r="I1509" s="45"/>
      <c r="J1509" s="45"/>
    </row>
    <row r="1510" spans="1:10" ht="14.1" customHeight="1" thickBot="1" x14ac:dyDescent="0.25">
      <c r="A1510" s="88"/>
      <c r="B1510" s="67" t="s">
        <v>1786</v>
      </c>
      <c r="C1510" s="77">
        <f>IF(C1509="","",IF(AND(MONTH(C1509)&gt;=1,MONTH(C1509)&lt;=3),1,IF(AND(MONTH(C1509)&gt;=4,MONTH(C1509)&lt;=6),2,IF(AND(MONTH(C1509)&gt;=7,MONTH(C1509)&lt;=9),3,4))))</f>
        <v>2</v>
      </c>
      <c r="D1510" s="88"/>
      <c r="E1510" s="67" t="s">
        <v>2417</v>
      </c>
      <c r="F1510" s="81" t="s">
        <v>11113</v>
      </c>
      <c r="G1510" s="45"/>
      <c r="H1510" s="45"/>
      <c r="I1510" s="45"/>
      <c r="J1510" s="45"/>
    </row>
    <row r="1511" spans="1:10" ht="14.1" customHeight="1" thickBot="1" x14ac:dyDescent="0.25">
      <c r="A1511" s="88"/>
      <c r="B1511" s="67" t="s">
        <v>12943</v>
      </c>
      <c r="C1511" s="76">
        <v>44732</v>
      </c>
      <c r="D1511" s="88"/>
      <c r="E1511" s="67" t="s">
        <v>3073</v>
      </c>
      <c r="F1511" s="81" t="s">
        <v>11113</v>
      </c>
      <c r="G1511" s="45"/>
      <c r="H1511" s="45"/>
      <c r="I1511" s="45"/>
      <c r="J1511" s="45"/>
    </row>
    <row r="1512" spans="1:10" ht="14.1" customHeight="1" thickBot="1" x14ac:dyDescent="0.25">
      <c r="A1512" s="88"/>
      <c r="B1512" s="67" t="s">
        <v>1786</v>
      </c>
      <c r="C1512" s="77">
        <f>IF(C1511="","",IF(AND(MONTH(C1511)&gt;=1,MONTH(C1511)&lt;=3),1,IF(AND(MONTH(C1511)&gt;=4,MONTH(C1511)&lt;=6),2,IF(AND(MONTH(C1511)&gt;=7,MONTH(C1511)&lt;=9),3,4))))</f>
        <v>2</v>
      </c>
      <c r="D1512" s="88"/>
      <c r="E1512" s="67" t="s">
        <v>13193</v>
      </c>
      <c r="F1512" s="66" t="s">
        <v>11113</v>
      </c>
      <c r="G1512" s="45"/>
      <c r="H1512" s="45"/>
      <c r="I1512" s="45"/>
      <c r="J1512" s="45"/>
    </row>
    <row r="1513" spans="1:10" ht="14.1" customHeight="1" thickBot="1" x14ac:dyDescent="0.25">
      <c r="A1513" s="45"/>
      <c r="B1513" s="45"/>
      <c r="C1513" s="45"/>
      <c r="D1513" s="45"/>
      <c r="E1513" s="45"/>
      <c r="F1513" s="45"/>
      <c r="G1513" s="45"/>
      <c r="H1513" s="45"/>
      <c r="I1513" s="45"/>
      <c r="J1513" s="45"/>
    </row>
    <row r="1514" spans="1:10" ht="14.1" customHeight="1" thickBot="1" x14ac:dyDescent="0.25">
      <c r="A1514" s="72" t="s">
        <v>15736</v>
      </c>
      <c r="B1514" s="72" t="s">
        <v>16147</v>
      </c>
      <c r="C1514" s="72" t="s">
        <v>15642</v>
      </c>
      <c r="D1514" s="72" t="s">
        <v>15252</v>
      </c>
      <c r="E1514" s="72" t="s">
        <v>6933</v>
      </c>
      <c r="F1514" s="72" t="s">
        <v>15281</v>
      </c>
      <c r="G1514" s="45"/>
      <c r="H1514" s="45"/>
      <c r="I1514" s="45"/>
      <c r="J1514" s="45"/>
    </row>
    <row r="1515" spans="1:10" ht="14.1" customHeight="1" x14ac:dyDescent="0.2">
      <c r="A1515" s="82">
        <v>43211507</v>
      </c>
      <c r="B1515" s="69" t="str">
        <f t="shared" ref="B1515:B1530" ca="1" si="46">IFERROR(INDEX(UNSPSCDes,MATCH(INDIRECT(ADDRESS(ROW(),COLUMN()-1,4)),UNSPSCCode,0)),"")</f>
        <v>Computadores de escritorio</v>
      </c>
      <c r="C1515" s="82" t="s">
        <v>1449</v>
      </c>
      <c r="D1515" s="82">
        <v>15</v>
      </c>
      <c r="E1515" s="71">
        <v>65000</v>
      </c>
      <c r="F1515" s="70">
        <f t="shared" ref="F1515:F1530" ca="1" si="47">INDIRECT(ADDRESS(ROW(),COLUMN()-2,4))*INDIRECT(ADDRESS(ROW(),COLUMN()-1,4))</f>
        <v>975000</v>
      </c>
      <c r="G1515" s="45"/>
      <c r="H1515" s="45"/>
      <c r="I1515" s="45"/>
      <c r="J1515" s="45"/>
    </row>
    <row r="1516" spans="1:10" ht="13.5" customHeight="1" x14ac:dyDescent="0.2">
      <c r="A1516" s="82">
        <v>43233004</v>
      </c>
      <c r="B1516" s="69" t="str">
        <f t="shared" ca="1" si="46"/>
        <v>Software de sistema operativo</v>
      </c>
      <c r="C1516" s="82" t="s">
        <v>1449</v>
      </c>
      <c r="D1516" s="82">
        <v>3</v>
      </c>
      <c r="E1516" s="71">
        <v>35000</v>
      </c>
      <c r="F1516" s="70">
        <f t="shared" ca="1" si="47"/>
        <v>105000</v>
      </c>
      <c r="G1516" s="45"/>
      <c r="H1516" s="45"/>
      <c r="I1516" s="45"/>
      <c r="J1516" s="45"/>
    </row>
    <row r="1517" spans="1:10" ht="13.5" customHeight="1" x14ac:dyDescent="0.2">
      <c r="A1517" s="82">
        <v>43233205</v>
      </c>
      <c r="B1517" s="69" t="str">
        <f t="shared" ca="1" si="46"/>
        <v>Software de seguridad de transacciones y de protección contra virus</v>
      </c>
      <c r="C1517" s="82" t="s">
        <v>1449</v>
      </c>
      <c r="D1517" s="82">
        <v>75</v>
      </c>
      <c r="E1517" s="71">
        <v>5000</v>
      </c>
      <c r="F1517" s="70">
        <f t="shared" ca="1" si="47"/>
        <v>375000</v>
      </c>
      <c r="G1517" s="45"/>
      <c r="H1517" s="45"/>
      <c r="I1517" s="45"/>
      <c r="J1517" s="45"/>
    </row>
    <row r="1518" spans="1:10" ht="13.5" customHeight="1" x14ac:dyDescent="0.2">
      <c r="A1518" s="82">
        <v>43233004</v>
      </c>
      <c r="B1518" s="69" t="str">
        <f t="shared" ca="1" si="46"/>
        <v>Software de sistema operativo</v>
      </c>
      <c r="C1518" s="82" t="s">
        <v>1449</v>
      </c>
      <c r="D1518" s="82">
        <v>50</v>
      </c>
      <c r="E1518" s="71">
        <v>17000</v>
      </c>
      <c r="F1518" s="70">
        <f t="shared" ca="1" si="47"/>
        <v>850000</v>
      </c>
      <c r="G1518" s="45"/>
      <c r="H1518" s="45"/>
      <c r="I1518" s="45"/>
      <c r="J1518" s="45"/>
    </row>
    <row r="1519" spans="1:10" ht="13.5" customHeight="1" x14ac:dyDescent="0.2">
      <c r="A1519" s="82">
        <v>43211708</v>
      </c>
      <c r="B1519" s="69" t="str">
        <f t="shared" ca="1" si="46"/>
        <v>Mouse o bola de seguimiento para computador</v>
      </c>
      <c r="C1519" s="82" t="s">
        <v>1449</v>
      </c>
      <c r="D1519" s="82">
        <v>8</v>
      </c>
      <c r="E1519" s="71">
        <v>150</v>
      </c>
      <c r="F1519" s="70">
        <f t="shared" ca="1" si="47"/>
        <v>1200</v>
      </c>
      <c r="G1519" s="45"/>
      <c r="H1519" s="45"/>
      <c r="I1519" s="45"/>
      <c r="J1519" s="45"/>
    </row>
    <row r="1520" spans="1:10" ht="13.5" customHeight="1" x14ac:dyDescent="0.2">
      <c r="A1520" s="82">
        <v>43211706</v>
      </c>
      <c r="B1520" s="69" t="str">
        <f t="shared" ca="1" si="46"/>
        <v>Teclados</v>
      </c>
      <c r="C1520" s="82" t="s">
        <v>1449</v>
      </c>
      <c r="D1520" s="82">
        <v>7</v>
      </c>
      <c r="E1520" s="71">
        <v>300</v>
      </c>
      <c r="F1520" s="70">
        <f t="shared" ca="1" si="47"/>
        <v>2100</v>
      </c>
      <c r="G1520" s="45"/>
      <c r="H1520" s="45"/>
      <c r="I1520" s="45"/>
      <c r="J1520" s="45"/>
    </row>
    <row r="1521" spans="1:10" ht="13.5" customHeight="1" x14ac:dyDescent="0.2">
      <c r="A1521" s="82">
        <v>39121429</v>
      </c>
      <c r="B1521" s="69" t="str">
        <f t="shared" ca="1" si="46"/>
        <v>Conector de fibra óptica</v>
      </c>
      <c r="C1521" s="82" t="s">
        <v>1449</v>
      </c>
      <c r="D1521" s="82">
        <v>50</v>
      </c>
      <c r="E1521" s="71">
        <v>15</v>
      </c>
      <c r="F1521" s="70">
        <f t="shared" ca="1" si="47"/>
        <v>750</v>
      </c>
      <c r="G1521" s="45"/>
      <c r="H1521" s="45"/>
      <c r="I1521" s="45"/>
      <c r="J1521" s="45"/>
    </row>
    <row r="1522" spans="1:10" ht="13.5" customHeight="1" x14ac:dyDescent="0.2">
      <c r="A1522" s="82">
        <v>26121609</v>
      </c>
      <c r="B1522" s="69" t="str">
        <f t="shared" ca="1" si="46"/>
        <v>Cable de redes</v>
      </c>
      <c r="C1522" s="82" t="s">
        <v>16989</v>
      </c>
      <c r="D1522" s="82">
        <v>5</v>
      </c>
      <c r="E1522" s="71">
        <v>6962</v>
      </c>
      <c r="F1522" s="70">
        <f t="shared" ca="1" si="47"/>
        <v>34810</v>
      </c>
      <c r="G1522" s="45"/>
      <c r="H1522" s="45"/>
      <c r="I1522" s="45"/>
      <c r="J1522" s="45"/>
    </row>
    <row r="1523" spans="1:10" ht="13.5" customHeight="1" x14ac:dyDescent="0.2">
      <c r="A1523" s="82">
        <v>46171603</v>
      </c>
      <c r="B1523" s="69" t="str">
        <f t="shared" ca="1" si="46"/>
        <v>Temporizadores de reloj</v>
      </c>
      <c r="C1523" s="82" t="s">
        <v>1449</v>
      </c>
      <c r="D1523" s="82">
        <v>2</v>
      </c>
      <c r="E1523" s="71">
        <v>15000</v>
      </c>
      <c r="F1523" s="70">
        <f t="shared" ca="1" si="47"/>
        <v>30000</v>
      </c>
      <c r="G1523" s="45"/>
      <c r="H1523" s="45"/>
      <c r="I1523" s="45"/>
      <c r="J1523" s="45"/>
    </row>
    <row r="1524" spans="1:10" ht="13.5" customHeight="1" x14ac:dyDescent="0.2">
      <c r="A1524" s="82">
        <v>43211805</v>
      </c>
      <c r="B1524" s="69" t="str">
        <f t="shared" ca="1" si="46"/>
        <v>Dispositivos para almacenamiento de kits de servicio</v>
      </c>
      <c r="C1524" s="82" t="s">
        <v>1449</v>
      </c>
      <c r="D1524" s="82">
        <v>4</v>
      </c>
      <c r="E1524" s="71">
        <v>22500</v>
      </c>
      <c r="F1524" s="70">
        <f t="shared" ca="1" si="47"/>
        <v>90000</v>
      </c>
      <c r="G1524" s="45"/>
      <c r="H1524" s="45"/>
      <c r="I1524" s="45"/>
      <c r="J1524" s="45"/>
    </row>
    <row r="1525" spans="1:10" ht="13.5" customHeight="1" x14ac:dyDescent="0.2">
      <c r="A1525" s="82">
        <v>46171604</v>
      </c>
      <c r="B1525" s="69" t="str">
        <f t="shared" ca="1" si="46"/>
        <v>Sistemas de alarma</v>
      </c>
      <c r="C1525" s="82" t="s">
        <v>1449</v>
      </c>
      <c r="D1525" s="82">
        <v>1</v>
      </c>
      <c r="E1525" s="71">
        <v>550000</v>
      </c>
      <c r="F1525" s="70">
        <f t="shared" ca="1" si="47"/>
        <v>550000</v>
      </c>
      <c r="G1525" s="45"/>
      <c r="H1525" s="45"/>
      <c r="I1525" s="45"/>
      <c r="J1525" s="45"/>
    </row>
    <row r="1526" spans="1:10" ht="13.5" customHeight="1" x14ac:dyDescent="0.2">
      <c r="A1526" s="82">
        <v>43222631</v>
      </c>
      <c r="B1526" s="69" t="str">
        <f t="shared" ca="1" si="46"/>
        <v>Estaciones base de fidelidad inalámbricas</v>
      </c>
      <c r="C1526" s="82" t="s">
        <v>1449</v>
      </c>
      <c r="D1526" s="82">
        <v>15</v>
      </c>
      <c r="E1526" s="71">
        <v>15000</v>
      </c>
      <c r="F1526" s="70">
        <f t="shared" ca="1" si="47"/>
        <v>225000</v>
      </c>
      <c r="G1526" s="45"/>
      <c r="H1526" s="45"/>
      <c r="I1526" s="45"/>
      <c r="J1526" s="45"/>
    </row>
    <row r="1527" spans="1:10" ht="13.5" customHeight="1" x14ac:dyDescent="0.2">
      <c r="A1527" s="82">
        <v>44102903</v>
      </c>
      <c r="B1527" s="69" t="str">
        <f t="shared" ca="1" si="46"/>
        <v>Limpiadoras de cinta</v>
      </c>
      <c r="C1527" s="82" t="s">
        <v>1449</v>
      </c>
      <c r="D1527" s="82">
        <v>3</v>
      </c>
      <c r="E1527" s="71">
        <v>400</v>
      </c>
      <c r="F1527" s="70">
        <f t="shared" ca="1" si="47"/>
        <v>1200</v>
      </c>
      <c r="G1527" s="45"/>
      <c r="H1527" s="45"/>
      <c r="I1527" s="45"/>
      <c r="J1527" s="45"/>
    </row>
    <row r="1528" spans="1:10" ht="13.5" customHeight="1" x14ac:dyDescent="0.2">
      <c r="A1528" s="82">
        <v>44102903</v>
      </c>
      <c r="B1528" s="69" t="str">
        <f t="shared" ca="1" si="46"/>
        <v>Limpiadoras de cinta</v>
      </c>
      <c r="C1528" s="82" t="s">
        <v>1449</v>
      </c>
      <c r="D1528" s="82">
        <v>5</v>
      </c>
      <c r="E1528" s="71">
        <v>100</v>
      </c>
      <c r="F1528" s="70">
        <f t="shared" ca="1" si="47"/>
        <v>500</v>
      </c>
      <c r="G1528" s="45"/>
      <c r="H1528" s="45"/>
      <c r="I1528" s="45"/>
      <c r="J1528" s="45"/>
    </row>
    <row r="1529" spans="1:10" ht="13.5" customHeight="1" x14ac:dyDescent="0.2">
      <c r="A1529" s="82">
        <v>39111521</v>
      </c>
      <c r="B1529" s="69" t="str">
        <f t="shared" ca="1" si="46"/>
        <v>Plafones</v>
      </c>
      <c r="C1529" s="82" t="s">
        <v>1449</v>
      </c>
      <c r="D1529" s="82">
        <v>1</v>
      </c>
      <c r="E1529" s="71">
        <v>90000</v>
      </c>
      <c r="F1529" s="70">
        <f t="shared" ca="1" si="47"/>
        <v>90000</v>
      </c>
      <c r="G1529" s="45"/>
      <c r="H1529" s="45"/>
      <c r="I1529" s="45"/>
      <c r="J1529" s="45"/>
    </row>
    <row r="1530" spans="1:10" ht="13.5" customHeight="1" x14ac:dyDescent="0.2">
      <c r="A1530" s="82">
        <v>27111510</v>
      </c>
      <c r="B1530" s="69" t="str">
        <f t="shared" ca="1" si="46"/>
        <v>Herramientas para desforrar</v>
      </c>
      <c r="C1530" s="82" t="s">
        <v>1449</v>
      </c>
      <c r="D1530" s="82">
        <v>1</v>
      </c>
      <c r="E1530" s="71">
        <v>5000</v>
      </c>
      <c r="F1530" s="70">
        <f t="shared" ca="1" si="47"/>
        <v>5000</v>
      </c>
      <c r="G1530" s="45"/>
      <c r="H1530" s="45"/>
      <c r="I1530" s="45"/>
      <c r="J1530" s="45"/>
    </row>
    <row r="1531" spans="1:10" ht="14.1" customHeight="1" x14ac:dyDescent="0.2">
      <c r="A1531" s="45"/>
      <c r="B1531" s="45"/>
      <c r="C1531" s="45"/>
      <c r="D1531" s="45"/>
      <c r="E1531" s="73" t="s">
        <v>12551</v>
      </c>
      <c r="F1531" s="74">
        <f ca="1">SUM(Table3100[MONTO TOTAL ESTIMADO])</f>
        <v>3335560</v>
      </c>
      <c r="G1531" s="45"/>
      <c r="H1531" s="45" t="str">
        <f>C1508</f>
        <v>Bienes</v>
      </c>
      <c r="I1531" s="45" t="str">
        <f>E1508</f>
        <v>Sí</v>
      </c>
      <c r="J1531" s="45" t="str">
        <f>D1508</f>
        <v>Comparacion de Precios</v>
      </c>
    </row>
    <row r="1532" spans="1:10" ht="14.1" customHeight="1" thickBot="1" x14ac:dyDescent="0.3"/>
    <row r="1533" spans="1:10" ht="33.75" customHeight="1" thickBot="1" x14ac:dyDescent="0.25">
      <c r="A1533" s="64" t="s">
        <v>16383</v>
      </c>
      <c r="B1533" s="64" t="s">
        <v>161</v>
      </c>
      <c r="C1533" s="64" t="s">
        <v>11725</v>
      </c>
      <c r="D1533" s="64" t="s">
        <v>14378</v>
      </c>
      <c r="E1533" s="64" t="s">
        <v>10963</v>
      </c>
      <c r="F1533" s="64" t="s">
        <v>11096</v>
      </c>
      <c r="G1533" s="45"/>
      <c r="H1533" s="45"/>
      <c r="I1533" s="45"/>
      <c r="J1533" s="45"/>
    </row>
    <row r="1534" spans="1:10" ht="14.1" customHeight="1" thickBot="1" x14ac:dyDescent="0.25">
      <c r="A1534" s="66" t="s">
        <v>18967</v>
      </c>
      <c r="B1534" s="66" t="s">
        <v>18969</v>
      </c>
      <c r="C1534" s="66" t="s">
        <v>17799</v>
      </c>
      <c r="D1534" s="66" t="s">
        <v>1875</v>
      </c>
      <c r="E1534" s="66" t="s">
        <v>8856</v>
      </c>
      <c r="F1534" s="66"/>
      <c r="G1534" s="45"/>
      <c r="H1534" s="45"/>
      <c r="I1534" s="45"/>
      <c r="J1534" s="45"/>
    </row>
    <row r="1535" spans="1:10" ht="14.1" customHeight="1" thickBot="1" x14ac:dyDescent="0.25">
      <c r="A1535" s="87" t="s">
        <v>14828</v>
      </c>
      <c r="B1535" s="67" t="s">
        <v>8530</v>
      </c>
      <c r="C1535" s="76">
        <v>44826</v>
      </c>
      <c r="D1535" s="87" t="s">
        <v>9387</v>
      </c>
      <c r="E1535" s="67" t="s">
        <v>13094</v>
      </c>
      <c r="F1535" s="81" t="s">
        <v>3080</v>
      </c>
      <c r="G1535" s="45"/>
      <c r="H1535" s="45"/>
      <c r="I1535" s="45"/>
      <c r="J1535" s="45"/>
    </row>
    <row r="1536" spans="1:10" ht="14.1" customHeight="1" thickBot="1" x14ac:dyDescent="0.25">
      <c r="A1536" s="88"/>
      <c r="B1536" s="67" t="s">
        <v>1786</v>
      </c>
      <c r="C1536" s="77">
        <f>IF(C1535="","",IF(AND(MONTH(C1535)&gt;=1,MONTH(C1535)&lt;=3),1,IF(AND(MONTH(C1535)&gt;=4,MONTH(C1535)&lt;=6),2,IF(AND(MONTH(C1535)&gt;=7,MONTH(C1535)&lt;=9),3,4))))</f>
        <v>3</v>
      </c>
      <c r="D1536" s="88"/>
      <c r="E1536" s="67" t="s">
        <v>2417</v>
      </c>
      <c r="F1536" s="81" t="s">
        <v>11113</v>
      </c>
      <c r="G1536" s="45"/>
      <c r="H1536" s="45"/>
      <c r="I1536" s="45"/>
      <c r="J1536" s="45"/>
    </row>
    <row r="1537" spans="1:10" ht="14.1" customHeight="1" thickBot="1" x14ac:dyDescent="0.25">
      <c r="A1537" s="88"/>
      <c r="B1537" s="67" t="s">
        <v>12943</v>
      </c>
      <c r="C1537" s="76">
        <v>44837</v>
      </c>
      <c r="D1537" s="88"/>
      <c r="E1537" s="67" t="s">
        <v>3073</v>
      </c>
      <c r="F1537" s="81" t="s">
        <v>11113</v>
      </c>
      <c r="G1537" s="45"/>
      <c r="H1537" s="45"/>
      <c r="I1537" s="45"/>
      <c r="J1537" s="45"/>
    </row>
    <row r="1538" spans="1:10" ht="14.1" customHeight="1" thickBot="1" x14ac:dyDescent="0.25">
      <c r="A1538" s="88"/>
      <c r="B1538" s="67" t="s">
        <v>1786</v>
      </c>
      <c r="C1538" s="77">
        <f>IF(C1537="","",IF(AND(MONTH(C1537)&gt;=1,MONTH(C1537)&lt;=3),1,IF(AND(MONTH(C1537)&gt;=4,MONTH(C1537)&lt;=6),2,IF(AND(MONTH(C1537)&gt;=7,MONTH(C1537)&lt;=9),3,4))))</f>
        <v>4</v>
      </c>
      <c r="D1538" s="88"/>
      <c r="E1538" s="67" t="s">
        <v>13193</v>
      </c>
      <c r="F1538" s="66" t="s">
        <v>11113</v>
      </c>
      <c r="G1538" s="45"/>
      <c r="H1538" s="45"/>
      <c r="I1538" s="45"/>
      <c r="J1538" s="45"/>
    </row>
    <row r="1539" spans="1:10" ht="14.1" customHeight="1" thickBot="1" x14ac:dyDescent="0.25">
      <c r="A1539" s="45"/>
      <c r="B1539" s="45"/>
      <c r="C1539" s="45"/>
      <c r="D1539" s="45"/>
      <c r="E1539" s="45"/>
      <c r="F1539" s="45"/>
      <c r="G1539" s="45"/>
      <c r="H1539" s="45"/>
      <c r="I1539" s="45"/>
      <c r="J1539" s="45"/>
    </row>
    <row r="1540" spans="1:10" ht="14.1" customHeight="1" thickBot="1" x14ac:dyDescent="0.25">
      <c r="A1540" s="72" t="s">
        <v>15736</v>
      </c>
      <c r="B1540" s="72" t="s">
        <v>16147</v>
      </c>
      <c r="C1540" s="72" t="s">
        <v>15642</v>
      </c>
      <c r="D1540" s="72" t="s">
        <v>15252</v>
      </c>
      <c r="E1540" s="72" t="s">
        <v>6933</v>
      </c>
      <c r="F1540" s="72" t="s">
        <v>15281</v>
      </c>
      <c r="G1540" s="45"/>
      <c r="H1540" s="45"/>
      <c r="I1540" s="45"/>
      <c r="J1540" s="45"/>
    </row>
    <row r="1541" spans="1:10" ht="14.1" customHeight="1" x14ac:dyDescent="0.2">
      <c r="A1541" s="82">
        <v>43233205</v>
      </c>
      <c r="B1541" s="69" t="str">
        <f t="shared" ref="B1541:B1549" ca="1" si="48">IFERROR(INDEX(UNSPSCDes,MATCH(INDIRECT(ADDRESS(ROW(),COLUMN()-1,4)),UNSPSCCode,0)),"")</f>
        <v>Software de seguridad de transacciones y de protección contra virus</v>
      </c>
      <c r="C1541" s="82" t="s">
        <v>1449</v>
      </c>
      <c r="D1541" s="82">
        <v>85</v>
      </c>
      <c r="E1541" s="71">
        <v>5000</v>
      </c>
      <c r="F1541" s="70">
        <f t="shared" ref="F1541:F1549" ca="1" si="49">INDIRECT(ADDRESS(ROW(),COLUMN()-2,4))*INDIRECT(ADDRESS(ROW(),COLUMN()-1,4))</f>
        <v>425000</v>
      </c>
      <c r="G1541" s="45"/>
      <c r="H1541" s="45"/>
      <c r="I1541" s="45"/>
      <c r="J1541" s="45"/>
    </row>
    <row r="1542" spans="1:10" ht="13.5" customHeight="1" x14ac:dyDescent="0.2">
      <c r="A1542" s="82">
        <v>43211507</v>
      </c>
      <c r="B1542" s="69" t="str">
        <f t="shared" ca="1" si="48"/>
        <v>Computadores de escritorio</v>
      </c>
      <c r="C1542" s="82" t="s">
        <v>1449</v>
      </c>
      <c r="D1542" s="82">
        <v>25</v>
      </c>
      <c r="E1542" s="71">
        <v>65000</v>
      </c>
      <c r="F1542" s="70">
        <f t="shared" ca="1" si="49"/>
        <v>1625000</v>
      </c>
      <c r="G1542" s="45"/>
      <c r="H1542" s="45"/>
      <c r="I1542" s="45"/>
      <c r="J1542" s="45"/>
    </row>
    <row r="1543" spans="1:10" ht="13.5" customHeight="1" x14ac:dyDescent="0.2">
      <c r="A1543" s="82">
        <v>43233004</v>
      </c>
      <c r="B1543" s="69" t="str">
        <f t="shared" ca="1" si="48"/>
        <v>Software de sistema operativo</v>
      </c>
      <c r="C1543" s="82" t="s">
        <v>1449</v>
      </c>
      <c r="D1543" s="82">
        <v>50</v>
      </c>
      <c r="E1543" s="71">
        <v>17000</v>
      </c>
      <c r="F1543" s="70">
        <f t="shared" ca="1" si="49"/>
        <v>850000</v>
      </c>
      <c r="G1543" s="45"/>
      <c r="H1543" s="45"/>
      <c r="I1543" s="45"/>
      <c r="J1543" s="45"/>
    </row>
    <row r="1544" spans="1:10" ht="13.5" customHeight="1" x14ac:dyDescent="0.2">
      <c r="A1544" s="82">
        <v>26121609</v>
      </c>
      <c r="B1544" s="69" t="str">
        <f t="shared" ca="1" si="48"/>
        <v>Cable de redes</v>
      </c>
      <c r="C1544" s="82" t="s">
        <v>4736</v>
      </c>
      <c r="D1544" s="82">
        <v>1</v>
      </c>
      <c r="E1544" s="71">
        <v>15000</v>
      </c>
      <c r="F1544" s="70">
        <f t="shared" ca="1" si="49"/>
        <v>15000</v>
      </c>
      <c r="G1544" s="45"/>
      <c r="H1544" s="45"/>
      <c r="I1544" s="45"/>
      <c r="J1544" s="45"/>
    </row>
    <row r="1545" spans="1:10" ht="13.5" customHeight="1" x14ac:dyDescent="0.2">
      <c r="A1545" s="82">
        <v>43233205</v>
      </c>
      <c r="B1545" s="69" t="str">
        <f t="shared" ca="1" si="48"/>
        <v>Software de seguridad de transacciones y de protección contra virus</v>
      </c>
      <c r="C1545" s="82" t="s">
        <v>1449</v>
      </c>
      <c r="D1545" s="82">
        <v>1</v>
      </c>
      <c r="E1545" s="71">
        <v>180000</v>
      </c>
      <c r="F1545" s="70">
        <f t="shared" ca="1" si="49"/>
        <v>180000</v>
      </c>
      <c r="G1545" s="45"/>
      <c r="H1545" s="45"/>
      <c r="I1545" s="45"/>
      <c r="J1545" s="45"/>
    </row>
    <row r="1546" spans="1:10" ht="13.5" customHeight="1" x14ac:dyDescent="0.2">
      <c r="A1546" s="82">
        <v>43222608</v>
      </c>
      <c r="B1546" s="69" t="str">
        <f t="shared" ca="1" si="48"/>
        <v>Repetidores de red</v>
      </c>
      <c r="C1546" s="82" t="s">
        <v>1449</v>
      </c>
      <c r="D1546" s="82">
        <v>3</v>
      </c>
      <c r="E1546" s="71">
        <v>310000</v>
      </c>
      <c r="F1546" s="70">
        <f t="shared" ca="1" si="49"/>
        <v>930000</v>
      </c>
      <c r="G1546" s="45"/>
      <c r="H1546" s="45"/>
      <c r="I1546" s="45"/>
      <c r="J1546" s="45"/>
    </row>
    <row r="1547" spans="1:10" ht="13.5" customHeight="1" x14ac:dyDescent="0.2">
      <c r="A1547" s="82">
        <v>27111702</v>
      </c>
      <c r="B1547" s="69" t="str">
        <f t="shared" ca="1" si="48"/>
        <v>Llaves para tuercas</v>
      </c>
      <c r="C1547" s="82" t="s">
        <v>1449</v>
      </c>
      <c r="D1547" s="82">
        <v>1</v>
      </c>
      <c r="E1547" s="71">
        <v>5000</v>
      </c>
      <c r="F1547" s="70">
        <f t="shared" ca="1" si="49"/>
        <v>5000</v>
      </c>
      <c r="G1547" s="45"/>
      <c r="H1547" s="45"/>
      <c r="I1547" s="45"/>
      <c r="J1547" s="45"/>
    </row>
    <row r="1548" spans="1:10" ht="13.5" customHeight="1" x14ac:dyDescent="0.2">
      <c r="A1548" s="82">
        <v>45111801</v>
      </c>
      <c r="B1548" s="69" t="str">
        <f t="shared" ca="1" si="48"/>
        <v>Sistemas de control de medios</v>
      </c>
      <c r="C1548" s="82" t="s">
        <v>1449</v>
      </c>
      <c r="D1548" s="82">
        <v>3</v>
      </c>
      <c r="E1548" s="71">
        <v>800</v>
      </c>
      <c r="F1548" s="70">
        <f t="shared" ca="1" si="49"/>
        <v>2400</v>
      </c>
      <c r="G1548" s="45"/>
      <c r="H1548" s="45"/>
      <c r="I1548" s="45"/>
      <c r="J1548" s="45"/>
    </row>
    <row r="1549" spans="1:10" ht="13.5" customHeight="1" x14ac:dyDescent="0.2">
      <c r="A1549" s="82">
        <v>44101804</v>
      </c>
      <c r="B1549" s="69" t="str">
        <f t="shared" ca="1" si="48"/>
        <v>Cajas registradoras</v>
      </c>
      <c r="C1549" s="82" t="s">
        <v>1449</v>
      </c>
      <c r="D1549" s="82">
        <v>1</v>
      </c>
      <c r="E1549" s="71">
        <v>1800</v>
      </c>
      <c r="F1549" s="70">
        <f t="shared" ca="1" si="49"/>
        <v>1800</v>
      </c>
      <c r="G1549" s="45"/>
      <c r="H1549" s="45"/>
      <c r="I1549" s="45"/>
      <c r="J1549" s="45"/>
    </row>
    <row r="1550" spans="1:10" ht="14.1" customHeight="1" x14ac:dyDescent="0.2">
      <c r="A1550" s="45"/>
      <c r="B1550" s="45"/>
      <c r="C1550" s="45"/>
      <c r="D1550" s="45"/>
      <c r="E1550" s="73" t="s">
        <v>12551</v>
      </c>
      <c r="F1550" s="74">
        <f ca="1">SUM(Table3101[MONTO TOTAL ESTIMADO])</f>
        <v>4034200</v>
      </c>
      <c r="G1550" s="45"/>
      <c r="H1550" s="45" t="str">
        <f>C1534</f>
        <v>Bienes</v>
      </c>
      <c r="I1550" s="45" t="str">
        <f>E1534</f>
        <v>Sí</v>
      </c>
      <c r="J1550" s="45" t="str">
        <f>D1534</f>
        <v>Comparacion de Precios</v>
      </c>
    </row>
    <row r="1551" spans="1:10" ht="14.1" customHeight="1" thickBot="1" x14ac:dyDescent="0.3"/>
    <row r="1552" spans="1:10" ht="33.75" customHeight="1" thickBot="1" x14ac:dyDescent="0.25">
      <c r="A1552" s="64" t="s">
        <v>16383</v>
      </c>
      <c r="B1552" s="64" t="s">
        <v>161</v>
      </c>
      <c r="C1552" s="64" t="s">
        <v>11725</v>
      </c>
      <c r="D1552" s="64" t="s">
        <v>14378</v>
      </c>
      <c r="E1552" s="64" t="s">
        <v>10963</v>
      </c>
      <c r="F1552" s="64" t="s">
        <v>11096</v>
      </c>
      <c r="G1552" s="45"/>
      <c r="H1552" s="45"/>
      <c r="I1552" s="45"/>
      <c r="J1552" s="45"/>
    </row>
    <row r="1553" spans="1:10" ht="14.1" customHeight="1" thickBot="1" x14ac:dyDescent="0.25">
      <c r="A1553" s="66" t="s">
        <v>18928</v>
      </c>
      <c r="B1553" s="66" t="s">
        <v>18970</v>
      </c>
      <c r="C1553" s="66" t="s">
        <v>17799</v>
      </c>
      <c r="D1553" s="66" t="s">
        <v>17484</v>
      </c>
      <c r="E1553" s="66" t="s">
        <v>8856</v>
      </c>
      <c r="F1553" s="66"/>
      <c r="G1553" s="45"/>
      <c r="H1553" s="45"/>
      <c r="I1553" s="45"/>
      <c r="J1553" s="45"/>
    </row>
    <row r="1554" spans="1:10" ht="14.1" customHeight="1" thickBot="1" x14ac:dyDescent="0.25">
      <c r="A1554" s="87" t="s">
        <v>14828</v>
      </c>
      <c r="B1554" s="67" t="s">
        <v>8530</v>
      </c>
      <c r="C1554" s="76">
        <v>44809</v>
      </c>
      <c r="D1554" s="87" t="s">
        <v>9387</v>
      </c>
      <c r="E1554" s="67" t="s">
        <v>13094</v>
      </c>
      <c r="F1554" s="81" t="s">
        <v>3080</v>
      </c>
      <c r="G1554" s="45"/>
      <c r="H1554" s="45"/>
      <c r="I1554" s="45"/>
      <c r="J1554" s="45"/>
    </row>
    <row r="1555" spans="1:10" ht="14.1" customHeight="1" thickBot="1" x14ac:dyDescent="0.25">
      <c r="A1555" s="88"/>
      <c r="B1555" s="67" t="s">
        <v>1786</v>
      </c>
      <c r="C1555" s="77">
        <f>IF(C1554="","",IF(AND(MONTH(C1554)&gt;=1,MONTH(C1554)&lt;=3),1,IF(AND(MONTH(C1554)&gt;=4,MONTH(C1554)&lt;=6),2,IF(AND(MONTH(C1554)&gt;=7,MONTH(C1554)&lt;=9),3,4))))</f>
        <v>3</v>
      </c>
      <c r="D1555" s="88"/>
      <c r="E1555" s="67" t="s">
        <v>2417</v>
      </c>
      <c r="F1555" s="81" t="s">
        <v>11113</v>
      </c>
      <c r="G1555" s="45"/>
      <c r="H1555" s="45"/>
      <c r="I1555" s="45"/>
      <c r="J1555" s="45"/>
    </row>
    <row r="1556" spans="1:10" ht="14.1" customHeight="1" thickBot="1" x14ac:dyDescent="0.25">
      <c r="A1556" s="88"/>
      <c r="B1556" s="67" t="s">
        <v>12943</v>
      </c>
      <c r="C1556" s="76">
        <v>44819</v>
      </c>
      <c r="D1556" s="88"/>
      <c r="E1556" s="67" t="s">
        <v>3073</v>
      </c>
      <c r="F1556" s="81" t="s">
        <v>11113</v>
      </c>
      <c r="G1556" s="45"/>
      <c r="H1556" s="45"/>
      <c r="I1556" s="45"/>
      <c r="J1556" s="45"/>
    </row>
    <row r="1557" spans="1:10" ht="14.1" customHeight="1" thickBot="1" x14ac:dyDescent="0.25">
      <c r="A1557" s="88"/>
      <c r="B1557" s="67" t="s">
        <v>1786</v>
      </c>
      <c r="C1557" s="77">
        <f>IF(C1556="","",IF(AND(MONTH(C1556)&gt;=1,MONTH(C1556)&lt;=3),1,IF(AND(MONTH(C1556)&gt;=4,MONTH(C1556)&lt;=6),2,IF(AND(MONTH(C1556)&gt;=7,MONTH(C1556)&lt;=9),3,4))))</f>
        <v>3</v>
      </c>
      <c r="D1557" s="88"/>
      <c r="E1557" s="67" t="s">
        <v>13193</v>
      </c>
      <c r="F1557" s="66" t="s">
        <v>11113</v>
      </c>
      <c r="G1557" s="45"/>
      <c r="H1557" s="45"/>
      <c r="I1557" s="45"/>
      <c r="J1557" s="45"/>
    </row>
    <row r="1558" spans="1:10" ht="14.1" customHeight="1" thickBot="1" x14ac:dyDescent="0.25">
      <c r="A1558" s="45"/>
      <c r="B1558" s="45"/>
      <c r="C1558" s="45"/>
      <c r="D1558" s="45"/>
      <c r="E1558" s="45"/>
      <c r="F1558" s="45"/>
      <c r="G1558" s="45"/>
      <c r="H1558" s="45"/>
      <c r="I1558" s="45"/>
      <c r="J1558" s="45"/>
    </row>
    <row r="1559" spans="1:10" ht="14.1" customHeight="1" thickBot="1" x14ac:dyDescent="0.25">
      <c r="A1559" s="72" t="s">
        <v>15736</v>
      </c>
      <c r="B1559" s="72" t="s">
        <v>16147</v>
      </c>
      <c r="C1559" s="72" t="s">
        <v>15642</v>
      </c>
      <c r="D1559" s="72" t="s">
        <v>15252</v>
      </c>
      <c r="E1559" s="72" t="s">
        <v>6933</v>
      </c>
      <c r="F1559" s="72" t="s">
        <v>15281</v>
      </c>
      <c r="G1559" s="45"/>
      <c r="H1559" s="45"/>
      <c r="I1559" s="45"/>
      <c r="J1559" s="45"/>
    </row>
    <row r="1560" spans="1:10" ht="13.5" customHeight="1" x14ac:dyDescent="0.2">
      <c r="A1560" s="82">
        <v>11162111</v>
      </c>
      <c r="B1560" s="69" t="str">
        <f ca="1">IFERROR(INDEX(UNSPSCDes,MATCH(INDIRECT(ADDRESS(ROW(),COLUMN()-1,4)),UNSPSCCode,0)),"")</f>
        <v>Malla</v>
      </c>
      <c r="C1560" s="82" t="s">
        <v>1449</v>
      </c>
      <c r="D1560" s="82">
        <v>50</v>
      </c>
      <c r="E1560" s="71">
        <v>19411</v>
      </c>
      <c r="F1560" s="70">
        <f ca="1">INDIRECT(ADDRESS(ROW(),COLUMN()-2,4))*INDIRECT(ADDRESS(ROW(),COLUMN()-1,4))</f>
        <v>970550</v>
      </c>
      <c r="G1560" s="45"/>
      <c r="H1560" s="45"/>
      <c r="I1560" s="45"/>
      <c r="J1560" s="45"/>
    </row>
    <row r="1561" spans="1:10" ht="14.1" customHeight="1" x14ac:dyDescent="0.2">
      <c r="A1561" s="45"/>
      <c r="B1561" s="45"/>
      <c r="C1561" s="45"/>
      <c r="D1561" s="45"/>
      <c r="E1561" s="73" t="s">
        <v>12551</v>
      </c>
      <c r="F1561" s="74">
        <f ca="1">SUM(Table3102[MONTO TOTAL ESTIMADO])</f>
        <v>970550</v>
      </c>
      <c r="G1561" s="45"/>
      <c r="H1561" s="45" t="str">
        <f>C1553</f>
        <v>Bienes</v>
      </c>
      <c r="I1561" s="45" t="str">
        <f>E1553</f>
        <v>Sí</v>
      </c>
      <c r="J1561" s="45" t="str">
        <f>D1553</f>
        <v>Compras Menores</v>
      </c>
    </row>
    <row r="1562" spans="1:10" ht="14.1" customHeight="1" thickBot="1" x14ac:dyDescent="0.3"/>
    <row r="1563" spans="1:10" ht="33.75" customHeight="1" thickBot="1" x14ac:dyDescent="0.25">
      <c r="A1563" s="64" t="s">
        <v>16383</v>
      </c>
      <c r="B1563" s="64" t="s">
        <v>161</v>
      </c>
      <c r="C1563" s="64" t="s">
        <v>11725</v>
      </c>
      <c r="D1563" s="64" t="s">
        <v>14378</v>
      </c>
      <c r="E1563" s="64" t="s">
        <v>10963</v>
      </c>
      <c r="F1563" s="64" t="s">
        <v>11096</v>
      </c>
      <c r="G1563" s="45"/>
      <c r="H1563" s="45"/>
      <c r="I1563" s="45"/>
      <c r="J1563" s="45"/>
    </row>
    <row r="1564" spans="1:10" ht="14.1" customHeight="1" thickBot="1" x14ac:dyDescent="0.25">
      <c r="A1564" s="66" t="s">
        <v>18971</v>
      </c>
      <c r="B1564" s="66" t="s">
        <v>18972</v>
      </c>
      <c r="C1564" s="66" t="s">
        <v>17799</v>
      </c>
      <c r="D1564" s="66" t="s">
        <v>17484</v>
      </c>
      <c r="E1564" s="66" t="s">
        <v>8856</v>
      </c>
      <c r="F1564" s="66"/>
      <c r="G1564" s="45"/>
      <c r="H1564" s="45"/>
      <c r="I1564" s="45"/>
      <c r="J1564" s="45"/>
    </row>
    <row r="1565" spans="1:10" ht="14.1" customHeight="1" thickBot="1" x14ac:dyDescent="0.25">
      <c r="A1565" s="87" t="s">
        <v>14828</v>
      </c>
      <c r="B1565" s="67" t="s">
        <v>8530</v>
      </c>
      <c r="C1565" s="76">
        <v>44704</v>
      </c>
      <c r="D1565" s="87" t="s">
        <v>9387</v>
      </c>
      <c r="E1565" s="67" t="s">
        <v>13094</v>
      </c>
      <c r="F1565" s="81" t="s">
        <v>3080</v>
      </c>
      <c r="G1565" s="45"/>
      <c r="H1565" s="45"/>
      <c r="I1565" s="45"/>
      <c r="J1565" s="45"/>
    </row>
    <row r="1566" spans="1:10" ht="14.1" customHeight="1" thickBot="1" x14ac:dyDescent="0.25">
      <c r="A1566" s="88"/>
      <c r="B1566" s="67" t="s">
        <v>1786</v>
      </c>
      <c r="C1566" s="77">
        <f>IF(C1565="","",IF(AND(MONTH(C1565)&gt;=1,MONTH(C1565)&lt;=3),1,IF(AND(MONTH(C1565)&gt;=4,MONTH(C1565)&lt;=6),2,IF(AND(MONTH(C1565)&gt;=7,MONTH(C1565)&lt;=9),3,4))))</f>
        <v>2</v>
      </c>
      <c r="D1566" s="88"/>
      <c r="E1566" s="67" t="s">
        <v>2417</v>
      </c>
      <c r="F1566" s="81" t="s">
        <v>11113</v>
      </c>
      <c r="G1566" s="45"/>
      <c r="H1566" s="45"/>
      <c r="I1566" s="45"/>
      <c r="J1566" s="45"/>
    </row>
    <row r="1567" spans="1:10" ht="14.1" customHeight="1" thickBot="1" x14ac:dyDescent="0.25">
      <c r="A1567" s="88"/>
      <c r="B1567" s="67" t="s">
        <v>12943</v>
      </c>
      <c r="C1567" s="76">
        <v>44711</v>
      </c>
      <c r="D1567" s="88"/>
      <c r="E1567" s="67" t="s">
        <v>3073</v>
      </c>
      <c r="F1567" s="81" t="s">
        <v>11113</v>
      </c>
      <c r="G1567" s="45"/>
      <c r="H1567" s="45"/>
      <c r="I1567" s="45"/>
      <c r="J1567" s="45"/>
    </row>
    <row r="1568" spans="1:10" ht="14.1" customHeight="1" thickBot="1" x14ac:dyDescent="0.25">
      <c r="A1568" s="88"/>
      <c r="B1568" s="67" t="s">
        <v>1786</v>
      </c>
      <c r="C1568" s="77">
        <f>IF(C1567="","",IF(AND(MONTH(C1567)&gt;=1,MONTH(C1567)&lt;=3),1,IF(AND(MONTH(C1567)&gt;=4,MONTH(C1567)&lt;=6),2,IF(AND(MONTH(C1567)&gt;=7,MONTH(C1567)&lt;=9),3,4))))</f>
        <v>2</v>
      </c>
      <c r="D1568" s="88"/>
      <c r="E1568" s="67" t="s">
        <v>13193</v>
      </c>
      <c r="F1568" s="66" t="s">
        <v>11113</v>
      </c>
      <c r="G1568" s="45"/>
      <c r="H1568" s="45"/>
      <c r="I1568" s="45"/>
      <c r="J1568" s="45"/>
    </row>
    <row r="1569" spans="1:10" ht="14.1" customHeight="1" thickBot="1" x14ac:dyDescent="0.25">
      <c r="A1569" s="45"/>
      <c r="B1569" s="45"/>
      <c r="C1569" s="45"/>
      <c r="D1569" s="45"/>
      <c r="E1569" s="45"/>
      <c r="F1569" s="45"/>
      <c r="G1569" s="45"/>
      <c r="H1569" s="45"/>
      <c r="I1569" s="45"/>
      <c r="J1569" s="45"/>
    </row>
    <row r="1570" spans="1:10" ht="14.1" customHeight="1" thickBot="1" x14ac:dyDescent="0.25">
      <c r="A1570" s="72" t="s">
        <v>15736</v>
      </c>
      <c r="B1570" s="72" t="s">
        <v>16147</v>
      </c>
      <c r="C1570" s="72" t="s">
        <v>15642</v>
      </c>
      <c r="D1570" s="72" t="s">
        <v>15252</v>
      </c>
      <c r="E1570" s="72" t="s">
        <v>6933</v>
      </c>
      <c r="F1570" s="72" t="s">
        <v>15281</v>
      </c>
      <c r="G1570" s="45"/>
      <c r="H1570" s="45"/>
      <c r="I1570" s="45"/>
      <c r="J1570" s="45"/>
    </row>
    <row r="1571" spans="1:10" ht="13.5" customHeight="1" x14ac:dyDescent="0.2">
      <c r="A1571" s="82">
        <v>40101701</v>
      </c>
      <c r="B1571" s="69" t="str">
        <f ca="1">IFERROR(INDEX(UNSPSCDes,MATCH(INDIRECT(ADDRESS(ROW(),COLUMN()-1,4)),UNSPSCCode,0)),"")</f>
        <v>Aires acondicionados</v>
      </c>
      <c r="C1571" s="82" t="s">
        <v>1449</v>
      </c>
      <c r="D1571" s="82">
        <v>1</v>
      </c>
      <c r="E1571" s="71">
        <v>750000</v>
      </c>
      <c r="F1571" s="70">
        <f ca="1">INDIRECT(ADDRESS(ROW(),COLUMN()-2,4))*INDIRECT(ADDRESS(ROW(),COLUMN()-1,4))</f>
        <v>750000</v>
      </c>
      <c r="G1571" s="45"/>
      <c r="H1571" s="45"/>
      <c r="I1571" s="45"/>
      <c r="J1571" s="45"/>
    </row>
    <row r="1572" spans="1:10" ht="14.1" customHeight="1" x14ac:dyDescent="0.2">
      <c r="A1572" s="45"/>
      <c r="B1572" s="45"/>
      <c r="C1572" s="45"/>
      <c r="D1572" s="45"/>
      <c r="E1572" s="73" t="s">
        <v>12551</v>
      </c>
      <c r="F1572" s="74">
        <f ca="1">SUM(Table3103[MONTO TOTAL ESTIMADO])</f>
        <v>750000</v>
      </c>
      <c r="G1572" s="45"/>
      <c r="H1572" s="45" t="str">
        <f>C1564</f>
        <v>Bienes</v>
      </c>
      <c r="I1572" s="45" t="str">
        <f>E1564</f>
        <v>Sí</v>
      </c>
      <c r="J1572" s="45" t="str">
        <f>D1564</f>
        <v>Compras Menores</v>
      </c>
    </row>
    <row r="1573" spans="1:10" ht="14.1" customHeight="1" thickBot="1" x14ac:dyDescent="0.3"/>
    <row r="1574" spans="1:10" ht="33.75" customHeight="1" thickBot="1" x14ac:dyDescent="0.25">
      <c r="A1574" s="64" t="s">
        <v>16383</v>
      </c>
      <c r="B1574" s="64" t="s">
        <v>161</v>
      </c>
      <c r="C1574" s="64" t="s">
        <v>11725</v>
      </c>
      <c r="D1574" s="64" t="s">
        <v>14378</v>
      </c>
      <c r="E1574" s="64" t="s">
        <v>10963</v>
      </c>
      <c r="F1574" s="64" t="s">
        <v>11096</v>
      </c>
      <c r="G1574" s="45"/>
      <c r="H1574" s="45"/>
      <c r="I1574" s="45"/>
      <c r="J1574" s="45"/>
    </row>
    <row r="1575" spans="1:10" ht="14.1" customHeight="1" thickBot="1" x14ac:dyDescent="0.25">
      <c r="A1575" s="66" t="s">
        <v>18973</v>
      </c>
      <c r="B1575" s="66" t="s">
        <v>18974</v>
      </c>
      <c r="C1575" s="66" t="s">
        <v>17799</v>
      </c>
      <c r="D1575" s="66" t="s">
        <v>2518</v>
      </c>
      <c r="E1575" s="66" t="s">
        <v>17855</v>
      </c>
      <c r="F1575" s="66"/>
      <c r="G1575" s="45"/>
      <c r="H1575" s="45"/>
      <c r="I1575" s="45"/>
      <c r="J1575" s="45"/>
    </row>
    <row r="1576" spans="1:10" ht="14.1" customHeight="1" thickBot="1" x14ac:dyDescent="0.25">
      <c r="A1576" s="87" t="s">
        <v>14828</v>
      </c>
      <c r="B1576" s="67" t="s">
        <v>8530</v>
      </c>
      <c r="C1576" s="76">
        <v>44599</v>
      </c>
      <c r="D1576" s="87" t="s">
        <v>9387</v>
      </c>
      <c r="E1576" s="67" t="s">
        <v>13094</v>
      </c>
      <c r="F1576" s="81" t="s">
        <v>3080</v>
      </c>
      <c r="G1576" s="45"/>
      <c r="H1576" s="45"/>
      <c r="I1576" s="45"/>
      <c r="J1576" s="45"/>
    </row>
    <row r="1577" spans="1:10" ht="14.1" customHeight="1" thickBot="1" x14ac:dyDescent="0.25">
      <c r="A1577" s="88"/>
      <c r="B1577" s="67" t="s">
        <v>1786</v>
      </c>
      <c r="C1577" s="77">
        <f>IF(C1576="","",IF(AND(MONTH(C1576)&gt;=1,MONTH(C1576)&lt;=3),1,IF(AND(MONTH(C1576)&gt;=4,MONTH(C1576)&lt;=6),2,IF(AND(MONTH(C1576)&gt;=7,MONTH(C1576)&lt;=9),3,4))))</f>
        <v>1</v>
      </c>
      <c r="D1577" s="88"/>
      <c r="E1577" s="67" t="s">
        <v>2417</v>
      </c>
      <c r="F1577" s="81" t="s">
        <v>11113</v>
      </c>
      <c r="G1577" s="45"/>
      <c r="H1577" s="45"/>
      <c r="I1577" s="45"/>
      <c r="J1577" s="45"/>
    </row>
    <row r="1578" spans="1:10" ht="14.1" customHeight="1" thickBot="1" x14ac:dyDescent="0.25">
      <c r="A1578" s="88"/>
      <c r="B1578" s="67" t="s">
        <v>12943</v>
      </c>
      <c r="C1578" s="76">
        <v>44690</v>
      </c>
      <c r="D1578" s="88"/>
      <c r="E1578" s="67" t="s">
        <v>3073</v>
      </c>
      <c r="F1578" s="81" t="s">
        <v>11113</v>
      </c>
      <c r="G1578" s="45"/>
      <c r="H1578" s="45"/>
      <c r="I1578" s="45"/>
      <c r="J1578" s="45"/>
    </row>
    <row r="1579" spans="1:10" ht="14.1" customHeight="1" thickBot="1" x14ac:dyDescent="0.25">
      <c r="A1579" s="88"/>
      <c r="B1579" s="67" t="s">
        <v>1786</v>
      </c>
      <c r="C1579" s="77">
        <f>IF(C1578="","",IF(AND(MONTH(C1578)&gt;=1,MONTH(C1578)&lt;=3),1,IF(AND(MONTH(C1578)&gt;=4,MONTH(C1578)&lt;=6),2,IF(AND(MONTH(C1578)&gt;=7,MONTH(C1578)&lt;=9),3,4))))</f>
        <v>2</v>
      </c>
      <c r="D1579" s="88"/>
      <c r="E1579" s="67" t="s">
        <v>13193</v>
      </c>
      <c r="F1579" s="66" t="s">
        <v>11113</v>
      </c>
      <c r="G1579" s="45"/>
      <c r="H1579" s="45"/>
      <c r="I1579" s="45"/>
      <c r="J1579" s="45"/>
    </row>
    <row r="1580" spans="1:10" ht="14.1" customHeight="1" thickBot="1" x14ac:dyDescent="0.25">
      <c r="A1580" s="45"/>
      <c r="B1580" s="45"/>
      <c r="C1580" s="45"/>
      <c r="D1580" s="45"/>
      <c r="E1580" s="45"/>
      <c r="F1580" s="45"/>
      <c r="G1580" s="45"/>
      <c r="H1580" s="45"/>
      <c r="I1580" s="45"/>
      <c r="J1580" s="45"/>
    </row>
    <row r="1581" spans="1:10" ht="14.1" customHeight="1" thickBot="1" x14ac:dyDescent="0.25">
      <c r="A1581" s="72" t="s">
        <v>15736</v>
      </c>
      <c r="B1581" s="72" t="s">
        <v>16147</v>
      </c>
      <c r="C1581" s="72" t="s">
        <v>15642</v>
      </c>
      <c r="D1581" s="72" t="s">
        <v>15252</v>
      </c>
      <c r="E1581" s="72" t="s">
        <v>6933</v>
      </c>
      <c r="F1581" s="72" t="s">
        <v>15281</v>
      </c>
      <c r="G1581" s="45"/>
      <c r="H1581" s="45"/>
      <c r="I1581" s="45"/>
      <c r="J1581" s="45"/>
    </row>
    <row r="1582" spans="1:10" ht="13.5" customHeight="1" x14ac:dyDescent="0.2">
      <c r="A1582" s="82">
        <v>23152901</v>
      </c>
      <c r="B1582" s="69" t="str">
        <f ca="1">IFERROR(INDEX(UNSPSCDes,MATCH(INDIRECT(ADDRESS(ROW(),COLUMN()-1,4)),UNSPSCCode,0)),"")</f>
        <v>Maquinaria de envolver</v>
      </c>
      <c r="C1582" s="82" t="s">
        <v>1449</v>
      </c>
      <c r="D1582" s="82">
        <v>2</v>
      </c>
      <c r="E1582" s="71">
        <v>6000000</v>
      </c>
      <c r="F1582" s="70">
        <f ca="1">INDIRECT(ADDRESS(ROW(),COLUMN()-2,4))*INDIRECT(ADDRESS(ROW(),COLUMN()-1,4))</f>
        <v>12000000</v>
      </c>
      <c r="G1582" s="45"/>
      <c r="H1582" s="45"/>
      <c r="I1582" s="45"/>
      <c r="J1582" s="45"/>
    </row>
    <row r="1583" spans="1:10" ht="14.1" customHeight="1" x14ac:dyDescent="0.2">
      <c r="A1583" s="45"/>
      <c r="B1583" s="45"/>
      <c r="C1583" s="45"/>
      <c r="D1583" s="45"/>
      <c r="E1583" s="73" t="s">
        <v>12551</v>
      </c>
      <c r="F1583" s="74">
        <f ca="1">SUM(Table3104[MONTO TOTAL ESTIMADO])</f>
        <v>12000000</v>
      </c>
      <c r="G1583" s="45"/>
      <c r="H1583" s="45" t="str">
        <f>C1575</f>
        <v>Bienes</v>
      </c>
      <c r="I1583" s="45" t="str">
        <f>E1575</f>
        <v>No</v>
      </c>
      <c r="J1583" s="45" t="str">
        <f>D1575</f>
        <v>Licitacion Publica</v>
      </c>
    </row>
    <row r="1584" spans="1:10" ht="14.1" customHeight="1" thickBot="1" x14ac:dyDescent="0.3"/>
    <row r="1585" spans="1:10" ht="33.75" customHeight="1" thickBot="1" x14ac:dyDescent="0.25">
      <c r="A1585" s="64" t="s">
        <v>16383</v>
      </c>
      <c r="B1585" s="64" t="s">
        <v>161</v>
      </c>
      <c r="C1585" s="64" t="s">
        <v>11725</v>
      </c>
      <c r="D1585" s="64" t="s">
        <v>14378</v>
      </c>
      <c r="E1585" s="64" t="s">
        <v>10963</v>
      </c>
      <c r="F1585" s="64" t="s">
        <v>11096</v>
      </c>
      <c r="G1585" s="45"/>
      <c r="H1585" s="45"/>
      <c r="I1585" s="45"/>
      <c r="J1585" s="45"/>
    </row>
    <row r="1586" spans="1:10" ht="14.1" customHeight="1" thickBot="1" x14ac:dyDescent="0.25">
      <c r="A1586" s="66" t="s">
        <v>18975</v>
      </c>
      <c r="B1586" s="66" t="s">
        <v>18976</v>
      </c>
      <c r="C1586" s="66" t="s">
        <v>6799</v>
      </c>
      <c r="D1586" s="66" t="s">
        <v>10172</v>
      </c>
      <c r="E1586" s="66" t="s">
        <v>8856</v>
      </c>
      <c r="F1586" s="66"/>
      <c r="G1586" s="45"/>
      <c r="H1586" s="45"/>
      <c r="I1586" s="45"/>
      <c r="J1586" s="45"/>
    </row>
    <row r="1587" spans="1:10" ht="14.1" customHeight="1" thickBot="1" x14ac:dyDescent="0.25">
      <c r="A1587" s="87" t="s">
        <v>14828</v>
      </c>
      <c r="B1587" s="67" t="s">
        <v>8530</v>
      </c>
      <c r="C1587" s="76">
        <v>44586</v>
      </c>
      <c r="D1587" s="87" t="s">
        <v>9387</v>
      </c>
      <c r="E1587" s="67" t="s">
        <v>13094</v>
      </c>
      <c r="F1587" s="81" t="s">
        <v>3080</v>
      </c>
      <c r="G1587" s="45"/>
      <c r="H1587" s="45"/>
      <c r="I1587" s="45"/>
      <c r="J1587" s="45"/>
    </row>
    <row r="1588" spans="1:10" ht="14.1" customHeight="1" thickBot="1" x14ac:dyDescent="0.25">
      <c r="A1588" s="88"/>
      <c r="B1588" s="67" t="s">
        <v>1786</v>
      </c>
      <c r="C1588" s="77">
        <f>IF(C1587="","",IF(AND(MONTH(C1587)&gt;=1,MONTH(C1587)&lt;=3),1,IF(AND(MONTH(C1587)&gt;=4,MONTH(C1587)&lt;=6),2,IF(AND(MONTH(C1587)&gt;=7,MONTH(C1587)&lt;=9),3,4))))</f>
        <v>1</v>
      </c>
      <c r="D1588" s="88"/>
      <c r="E1588" s="67" t="s">
        <v>2417</v>
      </c>
      <c r="F1588" s="81" t="s">
        <v>11113</v>
      </c>
      <c r="G1588" s="45"/>
      <c r="H1588" s="45"/>
      <c r="I1588" s="45"/>
      <c r="J1588" s="45"/>
    </row>
    <row r="1589" spans="1:10" ht="14.1" customHeight="1" thickBot="1" x14ac:dyDescent="0.25">
      <c r="A1589" s="88"/>
      <c r="B1589" s="67" t="s">
        <v>12943</v>
      </c>
      <c r="C1589" s="76">
        <v>44589</v>
      </c>
      <c r="D1589" s="88"/>
      <c r="E1589" s="67" t="s">
        <v>3073</v>
      </c>
      <c r="F1589" s="81" t="s">
        <v>11113</v>
      </c>
      <c r="G1589" s="45"/>
      <c r="H1589" s="45"/>
      <c r="I1589" s="45"/>
      <c r="J1589" s="45"/>
    </row>
    <row r="1590" spans="1:10" ht="14.1" customHeight="1" thickBot="1" x14ac:dyDescent="0.25">
      <c r="A1590" s="88"/>
      <c r="B1590" s="67" t="s">
        <v>1786</v>
      </c>
      <c r="C1590" s="77">
        <f>IF(C1589="","",IF(AND(MONTH(C1589)&gt;=1,MONTH(C1589)&lt;=3),1,IF(AND(MONTH(C1589)&gt;=4,MONTH(C1589)&lt;=6),2,IF(AND(MONTH(C1589)&gt;=7,MONTH(C1589)&lt;=9),3,4))))</f>
        <v>1</v>
      </c>
      <c r="D1590" s="88"/>
      <c r="E1590" s="67" t="s">
        <v>13193</v>
      </c>
      <c r="F1590" s="66" t="s">
        <v>11113</v>
      </c>
      <c r="G1590" s="45"/>
      <c r="H1590" s="45"/>
      <c r="I1590" s="45"/>
      <c r="J1590" s="45"/>
    </row>
    <row r="1591" spans="1:10" ht="14.1" customHeight="1" thickBot="1" x14ac:dyDescent="0.25">
      <c r="A1591" s="45"/>
      <c r="B1591" s="45"/>
      <c r="C1591" s="45"/>
      <c r="D1591" s="45"/>
      <c r="E1591" s="45"/>
      <c r="F1591" s="45"/>
      <c r="G1591" s="45"/>
      <c r="H1591" s="45"/>
      <c r="I1591" s="45"/>
      <c r="J1591" s="45"/>
    </row>
    <row r="1592" spans="1:10" ht="14.1" customHeight="1" thickBot="1" x14ac:dyDescent="0.25">
      <c r="A1592" s="72" t="s">
        <v>15736</v>
      </c>
      <c r="B1592" s="72" t="s">
        <v>16147</v>
      </c>
      <c r="C1592" s="72" t="s">
        <v>15642</v>
      </c>
      <c r="D1592" s="72" t="s">
        <v>15252</v>
      </c>
      <c r="E1592" s="72" t="s">
        <v>6933</v>
      </c>
      <c r="F1592" s="72" t="s">
        <v>15281</v>
      </c>
      <c r="G1592" s="45"/>
      <c r="H1592" s="45"/>
      <c r="I1592" s="45"/>
      <c r="J1592" s="45"/>
    </row>
    <row r="1593" spans="1:10" ht="14.1" customHeight="1" x14ac:dyDescent="0.2">
      <c r="A1593" s="82">
        <v>73152101</v>
      </c>
      <c r="B1593" s="69" t="str">
        <f ca="1">IFERROR(INDEX(UNSPSCDes,MATCH(INDIRECT(ADDRESS(ROW(),COLUMN()-1,4)),UNSPSCCode,0)),"")</f>
        <v>Servicio de mantenimiento de equipo industrial</v>
      </c>
      <c r="C1593" s="82" t="s">
        <v>1449</v>
      </c>
      <c r="D1593" s="82">
        <v>1</v>
      </c>
      <c r="E1593" s="71">
        <v>60000</v>
      </c>
      <c r="F1593" s="70">
        <f ca="1">INDIRECT(ADDRESS(ROW(),COLUMN()-2,4))*INDIRECT(ADDRESS(ROW(),COLUMN()-1,4))</f>
        <v>60000</v>
      </c>
      <c r="G1593" s="45"/>
      <c r="H1593" s="45"/>
      <c r="I1593" s="45"/>
      <c r="J1593" s="45"/>
    </row>
    <row r="1594" spans="1:10" ht="13.5" customHeight="1" x14ac:dyDescent="0.2">
      <c r="A1594" s="82">
        <v>73152101</v>
      </c>
      <c r="B1594" s="69" t="str">
        <f ca="1">IFERROR(INDEX(UNSPSCDes,MATCH(INDIRECT(ADDRESS(ROW(),COLUMN()-1,4)),UNSPSCCode,0)),"")</f>
        <v>Servicio de mantenimiento de equipo industrial</v>
      </c>
      <c r="C1594" s="82" t="s">
        <v>1449</v>
      </c>
      <c r="D1594" s="82">
        <v>1</v>
      </c>
      <c r="E1594" s="71">
        <v>60000</v>
      </c>
      <c r="F1594" s="70">
        <f ca="1">INDIRECT(ADDRESS(ROW(),COLUMN()-2,4))*INDIRECT(ADDRESS(ROW(),COLUMN()-1,4))</f>
        <v>60000</v>
      </c>
      <c r="G1594" s="45"/>
      <c r="H1594" s="45"/>
      <c r="I1594" s="45"/>
      <c r="J1594" s="45"/>
    </row>
    <row r="1595" spans="1:10" ht="14.1" customHeight="1" x14ac:dyDescent="0.2">
      <c r="A1595" s="45"/>
      <c r="B1595" s="45"/>
      <c r="C1595" s="45"/>
      <c r="D1595" s="45"/>
      <c r="E1595" s="73" t="s">
        <v>12551</v>
      </c>
      <c r="F1595" s="74">
        <f ca="1">SUM(Table3105[MONTO TOTAL ESTIMADO])</f>
        <v>120000</v>
      </c>
      <c r="G1595" s="45"/>
      <c r="H1595" s="45" t="str">
        <f>C1586</f>
        <v>Servicios</v>
      </c>
      <c r="I1595" s="45" t="str">
        <f>E1586</f>
        <v>Sí</v>
      </c>
      <c r="J1595" s="45" t="str">
        <f>D1586</f>
        <v>Compras por debajo del Umbral</v>
      </c>
    </row>
    <row r="1596" spans="1:10" ht="14.1" customHeight="1" thickBot="1" x14ac:dyDescent="0.3"/>
    <row r="1597" spans="1:10" ht="33.75" customHeight="1" thickBot="1" x14ac:dyDescent="0.25">
      <c r="A1597" s="64" t="s">
        <v>16383</v>
      </c>
      <c r="B1597" s="64" t="s">
        <v>161</v>
      </c>
      <c r="C1597" s="64" t="s">
        <v>11725</v>
      </c>
      <c r="D1597" s="64" t="s">
        <v>14378</v>
      </c>
      <c r="E1597" s="64" t="s">
        <v>10963</v>
      </c>
      <c r="F1597" s="64" t="s">
        <v>11096</v>
      </c>
      <c r="G1597" s="45"/>
      <c r="H1597" s="45"/>
      <c r="I1597" s="45"/>
      <c r="J1597" s="45"/>
    </row>
    <row r="1598" spans="1:10" ht="14.1" customHeight="1" thickBot="1" x14ac:dyDescent="0.25">
      <c r="A1598" s="66" t="s">
        <v>18975</v>
      </c>
      <c r="B1598" s="66" t="s">
        <v>18976</v>
      </c>
      <c r="C1598" s="66" t="s">
        <v>6799</v>
      </c>
      <c r="D1598" s="66" t="s">
        <v>10172</v>
      </c>
      <c r="E1598" s="66" t="s">
        <v>8856</v>
      </c>
      <c r="F1598" s="66"/>
      <c r="G1598" s="45"/>
      <c r="H1598" s="45"/>
      <c r="I1598" s="45"/>
      <c r="J1598" s="45"/>
    </row>
    <row r="1599" spans="1:10" ht="14.1" customHeight="1" thickBot="1" x14ac:dyDescent="0.25">
      <c r="A1599" s="87" t="s">
        <v>14828</v>
      </c>
      <c r="B1599" s="67" t="s">
        <v>8530</v>
      </c>
      <c r="C1599" s="76">
        <v>44706</v>
      </c>
      <c r="D1599" s="87" t="s">
        <v>9387</v>
      </c>
      <c r="E1599" s="67" t="s">
        <v>13094</v>
      </c>
      <c r="F1599" s="81" t="s">
        <v>3080</v>
      </c>
      <c r="G1599" s="45"/>
      <c r="H1599" s="45"/>
      <c r="I1599" s="45"/>
      <c r="J1599" s="45"/>
    </row>
    <row r="1600" spans="1:10" ht="14.1" customHeight="1" thickBot="1" x14ac:dyDescent="0.25">
      <c r="A1600" s="88"/>
      <c r="B1600" s="67" t="s">
        <v>1786</v>
      </c>
      <c r="C1600" s="77">
        <f>IF(C1599="","",IF(AND(MONTH(C1599)&gt;=1,MONTH(C1599)&lt;=3),1,IF(AND(MONTH(C1599)&gt;=4,MONTH(C1599)&lt;=6),2,IF(AND(MONTH(C1599)&gt;=7,MONTH(C1599)&lt;=9),3,4))))</f>
        <v>2</v>
      </c>
      <c r="D1600" s="88"/>
      <c r="E1600" s="67" t="s">
        <v>2417</v>
      </c>
      <c r="F1600" s="81" t="s">
        <v>11113</v>
      </c>
      <c r="G1600" s="45"/>
      <c r="H1600" s="45"/>
      <c r="I1600" s="45"/>
      <c r="J1600" s="45"/>
    </row>
    <row r="1601" spans="1:10" ht="14.1" customHeight="1" thickBot="1" x14ac:dyDescent="0.25">
      <c r="A1601" s="88"/>
      <c r="B1601" s="67" t="s">
        <v>12943</v>
      </c>
      <c r="C1601" s="76">
        <v>44711</v>
      </c>
      <c r="D1601" s="88"/>
      <c r="E1601" s="67" t="s">
        <v>3073</v>
      </c>
      <c r="F1601" s="81" t="s">
        <v>11113</v>
      </c>
      <c r="G1601" s="45"/>
      <c r="H1601" s="45"/>
      <c r="I1601" s="45"/>
      <c r="J1601" s="45"/>
    </row>
    <row r="1602" spans="1:10" ht="14.1" customHeight="1" thickBot="1" x14ac:dyDescent="0.25">
      <c r="A1602" s="88"/>
      <c r="B1602" s="67" t="s">
        <v>1786</v>
      </c>
      <c r="C1602" s="77">
        <f>IF(C1601="","",IF(AND(MONTH(C1601)&gt;=1,MONTH(C1601)&lt;=3),1,IF(AND(MONTH(C1601)&gt;=4,MONTH(C1601)&lt;=6),2,IF(AND(MONTH(C1601)&gt;=7,MONTH(C1601)&lt;=9),3,4))))</f>
        <v>2</v>
      </c>
      <c r="D1602" s="88"/>
      <c r="E1602" s="67" t="s">
        <v>13193</v>
      </c>
      <c r="F1602" s="66" t="s">
        <v>11113</v>
      </c>
      <c r="G1602" s="45"/>
      <c r="H1602" s="45"/>
      <c r="I1602" s="45"/>
      <c r="J1602" s="45"/>
    </row>
    <row r="1603" spans="1:10" ht="14.1" customHeight="1" thickBot="1" x14ac:dyDescent="0.25">
      <c r="A1603" s="45"/>
      <c r="B1603" s="45"/>
      <c r="C1603" s="45"/>
      <c r="D1603" s="45"/>
      <c r="E1603" s="45"/>
      <c r="F1603" s="45"/>
      <c r="G1603" s="45"/>
      <c r="H1603" s="45"/>
      <c r="I1603" s="45"/>
      <c r="J1603" s="45"/>
    </row>
    <row r="1604" spans="1:10" ht="14.1" customHeight="1" thickBot="1" x14ac:dyDescent="0.25">
      <c r="A1604" s="72" t="s">
        <v>15736</v>
      </c>
      <c r="B1604" s="72" t="s">
        <v>16147</v>
      </c>
      <c r="C1604" s="72" t="s">
        <v>15642</v>
      </c>
      <c r="D1604" s="72" t="s">
        <v>15252</v>
      </c>
      <c r="E1604" s="72" t="s">
        <v>6933</v>
      </c>
      <c r="F1604" s="72" t="s">
        <v>15281</v>
      </c>
      <c r="G1604" s="45"/>
      <c r="H1604" s="45"/>
      <c r="I1604" s="45"/>
      <c r="J1604" s="45"/>
    </row>
    <row r="1605" spans="1:10" ht="14.1" customHeight="1" x14ac:dyDescent="0.2">
      <c r="A1605" s="82">
        <v>73152101</v>
      </c>
      <c r="B1605" s="69" t="str">
        <f ca="1">IFERROR(INDEX(UNSPSCDes,MATCH(INDIRECT(ADDRESS(ROW(),COLUMN()-1,4)),UNSPSCCode,0)),"")</f>
        <v>Servicio de mantenimiento de equipo industrial</v>
      </c>
      <c r="C1605" s="82" t="s">
        <v>1449</v>
      </c>
      <c r="D1605" s="82">
        <v>1</v>
      </c>
      <c r="E1605" s="71">
        <v>60000</v>
      </c>
      <c r="F1605" s="70">
        <f ca="1">INDIRECT(ADDRESS(ROW(),COLUMN()-2,4))*INDIRECT(ADDRESS(ROW(),COLUMN()-1,4))</f>
        <v>60000</v>
      </c>
      <c r="G1605" s="45"/>
      <c r="H1605" s="45"/>
      <c r="I1605" s="45"/>
      <c r="J1605" s="45"/>
    </row>
    <row r="1606" spans="1:10" ht="13.5" customHeight="1" x14ac:dyDescent="0.2">
      <c r="A1606" s="82">
        <v>73152101</v>
      </c>
      <c r="B1606" s="69" t="str">
        <f ca="1">IFERROR(INDEX(UNSPSCDes,MATCH(INDIRECT(ADDRESS(ROW(),COLUMN()-1,4)),UNSPSCCode,0)),"")</f>
        <v>Servicio de mantenimiento de equipo industrial</v>
      </c>
      <c r="C1606" s="82" t="s">
        <v>1449</v>
      </c>
      <c r="D1606" s="82">
        <v>1</v>
      </c>
      <c r="E1606" s="71">
        <v>60000</v>
      </c>
      <c r="F1606" s="70">
        <f ca="1">INDIRECT(ADDRESS(ROW(),COLUMN()-2,4))*INDIRECT(ADDRESS(ROW(),COLUMN()-1,4))</f>
        <v>60000</v>
      </c>
      <c r="G1606" s="45"/>
      <c r="H1606" s="45"/>
      <c r="I1606" s="45"/>
      <c r="J1606" s="45"/>
    </row>
    <row r="1607" spans="1:10" ht="14.1" customHeight="1" x14ac:dyDescent="0.2">
      <c r="A1607" s="45"/>
      <c r="B1607" s="45"/>
      <c r="C1607" s="45"/>
      <c r="D1607" s="45"/>
      <c r="E1607" s="73" t="s">
        <v>12551</v>
      </c>
      <c r="F1607" s="74">
        <f ca="1">SUM(Table3106[MONTO TOTAL ESTIMADO])</f>
        <v>120000</v>
      </c>
      <c r="G1607" s="45"/>
      <c r="H1607" s="45" t="str">
        <f>C1598</f>
        <v>Servicios</v>
      </c>
      <c r="I1607" s="45" t="str">
        <f>E1598</f>
        <v>Sí</v>
      </c>
      <c r="J1607" s="45" t="str">
        <f>D1598</f>
        <v>Compras por debajo del Umbral</v>
      </c>
    </row>
    <row r="1608" spans="1:10" ht="14.1" customHeight="1" thickBot="1" x14ac:dyDescent="0.3"/>
    <row r="1609" spans="1:10" ht="33.75" customHeight="1" thickBot="1" x14ac:dyDescent="0.25">
      <c r="A1609" s="64" t="s">
        <v>16383</v>
      </c>
      <c r="B1609" s="64" t="s">
        <v>161</v>
      </c>
      <c r="C1609" s="64" t="s">
        <v>11725</v>
      </c>
      <c r="D1609" s="64" t="s">
        <v>14378</v>
      </c>
      <c r="E1609" s="64" t="s">
        <v>10963</v>
      </c>
      <c r="F1609" s="64" t="s">
        <v>11096</v>
      </c>
      <c r="G1609" s="45"/>
      <c r="H1609" s="45"/>
      <c r="I1609" s="45"/>
      <c r="J1609" s="45"/>
    </row>
    <row r="1610" spans="1:10" ht="14.1" customHeight="1" thickBot="1" x14ac:dyDescent="0.25">
      <c r="A1610" s="66" t="s">
        <v>18877</v>
      </c>
      <c r="B1610" s="66" t="s">
        <v>18879</v>
      </c>
      <c r="C1610" s="66" t="s">
        <v>17799</v>
      </c>
      <c r="D1610" s="66" t="s">
        <v>17484</v>
      </c>
      <c r="E1610" s="66" t="s">
        <v>8856</v>
      </c>
      <c r="F1610" s="66"/>
      <c r="G1610" s="45"/>
      <c r="H1610" s="45"/>
      <c r="I1610" s="45"/>
      <c r="J1610" s="45"/>
    </row>
    <row r="1611" spans="1:10" ht="14.1" customHeight="1" thickBot="1" x14ac:dyDescent="0.25">
      <c r="A1611" s="87" t="s">
        <v>14828</v>
      </c>
      <c r="B1611" s="67" t="s">
        <v>8530</v>
      </c>
      <c r="C1611" s="76">
        <v>44762</v>
      </c>
      <c r="D1611" s="87" t="s">
        <v>9387</v>
      </c>
      <c r="E1611" s="67" t="s">
        <v>13094</v>
      </c>
      <c r="F1611" s="81" t="s">
        <v>3080</v>
      </c>
      <c r="G1611" s="45"/>
      <c r="H1611" s="45"/>
      <c r="I1611" s="45"/>
      <c r="J1611" s="45"/>
    </row>
    <row r="1612" spans="1:10" ht="14.1" customHeight="1" thickBot="1" x14ac:dyDescent="0.25">
      <c r="A1612" s="88"/>
      <c r="B1612" s="67" t="s">
        <v>1786</v>
      </c>
      <c r="C1612" s="77">
        <f>IF(C1611="","",IF(AND(MONTH(C1611)&gt;=1,MONTH(C1611)&lt;=3),1,IF(AND(MONTH(C1611)&gt;=4,MONTH(C1611)&lt;=6),2,IF(AND(MONTH(C1611)&gt;=7,MONTH(C1611)&lt;=9),3,4))))</f>
        <v>3</v>
      </c>
      <c r="D1612" s="88"/>
      <c r="E1612" s="67" t="s">
        <v>2417</v>
      </c>
      <c r="F1612" s="81" t="s">
        <v>11113</v>
      </c>
      <c r="G1612" s="45"/>
      <c r="H1612" s="45"/>
      <c r="I1612" s="45"/>
      <c r="J1612" s="45"/>
    </row>
    <row r="1613" spans="1:10" ht="14.1" customHeight="1" thickBot="1" x14ac:dyDescent="0.25">
      <c r="A1613" s="88"/>
      <c r="B1613" s="67" t="s">
        <v>12943</v>
      </c>
      <c r="C1613" s="76">
        <v>44774</v>
      </c>
      <c r="D1613" s="88"/>
      <c r="E1613" s="67" t="s">
        <v>3073</v>
      </c>
      <c r="F1613" s="81" t="s">
        <v>11113</v>
      </c>
      <c r="G1613" s="45"/>
      <c r="H1613" s="45"/>
      <c r="I1613" s="45"/>
      <c r="J1613" s="45"/>
    </row>
    <row r="1614" spans="1:10" ht="14.1" customHeight="1" thickBot="1" x14ac:dyDescent="0.25">
      <c r="A1614" s="88"/>
      <c r="B1614" s="67" t="s">
        <v>1786</v>
      </c>
      <c r="C1614" s="77">
        <f>IF(C1613="","",IF(AND(MONTH(C1613)&gt;=1,MONTH(C1613)&lt;=3),1,IF(AND(MONTH(C1613)&gt;=4,MONTH(C1613)&lt;=6),2,IF(AND(MONTH(C1613)&gt;=7,MONTH(C1613)&lt;=9),3,4))))</f>
        <v>3</v>
      </c>
      <c r="D1614" s="88"/>
      <c r="E1614" s="67" t="s">
        <v>13193</v>
      </c>
      <c r="F1614" s="66" t="s">
        <v>11113</v>
      </c>
      <c r="G1614" s="45"/>
      <c r="H1614" s="45"/>
      <c r="I1614" s="45"/>
      <c r="J1614" s="45"/>
    </row>
    <row r="1615" spans="1:10" ht="14.1" customHeight="1" thickBot="1" x14ac:dyDescent="0.25">
      <c r="A1615" s="45"/>
      <c r="B1615" s="45"/>
      <c r="C1615" s="45"/>
      <c r="D1615" s="45"/>
      <c r="E1615" s="45"/>
      <c r="F1615" s="45"/>
      <c r="G1615" s="45"/>
      <c r="H1615" s="45"/>
      <c r="I1615" s="45"/>
      <c r="J1615" s="45"/>
    </row>
    <row r="1616" spans="1:10" ht="14.1" customHeight="1" thickBot="1" x14ac:dyDescent="0.25">
      <c r="A1616" s="72" t="s">
        <v>15736</v>
      </c>
      <c r="B1616" s="72" t="s">
        <v>16147</v>
      </c>
      <c r="C1616" s="72" t="s">
        <v>15642</v>
      </c>
      <c r="D1616" s="72" t="s">
        <v>15252</v>
      </c>
      <c r="E1616" s="72" t="s">
        <v>6933</v>
      </c>
      <c r="F1616" s="72" t="s">
        <v>15281</v>
      </c>
      <c r="G1616" s="45"/>
      <c r="H1616" s="45"/>
      <c r="I1616" s="45"/>
      <c r="J1616" s="45"/>
    </row>
    <row r="1617" spans="1:10" ht="14.1" customHeight="1" x14ac:dyDescent="0.2">
      <c r="A1617" s="82">
        <v>44122003</v>
      </c>
      <c r="B1617" s="69" t="str">
        <f t="shared" ref="B1617:B1636" ca="1" si="50">IFERROR(INDEX(UNSPSCDes,MATCH(INDIRECT(ADDRESS(ROW(),COLUMN()-1,4)),UNSPSCCode,0)),"")</f>
        <v>Carpetas</v>
      </c>
      <c r="C1617" s="82" t="s">
        <v>8727</v>
      </c>
      <c r="D1617" s="82">
        <v>1000</v>
      </c>
      <c r="E1617" s="71">
        <v>150</v>
      </c>
      <c r="F1617" s="70">
        <f t="shared" ref="F1617:F1636" ca="1" si="51">INDIRECT(ADDRESS(ROW(),COLUMN()-2,4))*INDIRECT(ADDRESS(ROW(),COLUMN()-1,4))</f>
        <v>150000</v>
      </c>
      <c r="G1617" s="45"/>
      <c r="H1617" s="45"/>
      <c r="I1617" s="45"/>
      <c r="J1617" s="45"/>
    </row>
    <row r="1618" spans="1:10" ht="13.5" customHeight="1" x14ac:dyDescent="0.2">
      <c r="A1618" s="82">
        <v>44122003</v>
      </c>
      <c r="B1618" s="69" t="str">
        <f t="shared" ca="1" si="50"/>
        <v>Carpetas</v>
      </c>
      <c r="C1618" s="82" t="s">
        <v>8727</v>
      </c>
      <c r="D1618" s="82">
        <v>87</v>
      </c>
      <c r="E1618" s="71">
        <v>500</v>
      </c>
      <c r="F1618" s="70">
        <f t="shared" ca="1" si="51"/>
        <v>43500</v>
      </c>
      <c r="G1618" s="45"/>
      <c r="H1618" s="45"/>
      <c r="I1618" s="45"/>
      <c r="J1618" s="45"/>
    </row>
    <row r="1619" spans="1:10" ht="13.5" customHeight="1" x14ac:dyDescent="0.2">
      <c r="A1619" s="82">
        <v>14111514</v>
      </c>
      <c r="B1619" s="69" t="str">
        <f t="shared" ca="1" si="50"/>
        <v>Blocs o cuadernos de papel</v>
      </c>
      <c r="C1619" s="82" t="s">
        <v>1449</v>
      </c>
      <c r="D1619" s="82">
        <v>55</v>
      </c>
      <c r="E1619" s="71">
        <v>400</v>
      </c>
      <c r="F1619" s="70">
        <f t="shared" ca="1" si="51"/>
        <v>22000</v>
      </c>
      <c r="G1619" s="45"/>
      <c r="H1619" s="45"/>
      <c r="I1619" s="45"/>
      <c r="J1619" s="45"/>
    </row>
    <row r="1620" spans="1:10" ht="13.5" customHeight="1" x14ac:dyDescent="0.2">
      <c r="A1620" s="82">
        <v>14111514</v>
      </c>
      <c r="B1620" s="69" t="str">
        <f t="shared" ca="1" si="50"/>
        <v>Blocs o cuadernos de papel</v>
      </c>
      <c r="C1620" s="82" t="s">
        <v>1449</v>
      </c>
      <c r="D1620" s="82">
        <v>199</v>
      </c>
      <c r="E1620" s="71">
        <v>30</v>
      </c>
      <c r="F1620" s="70">
        <f t="shared" ca="1" si="51"/>
        <v>5970</v>
      </c>
      <c r="G1620" s="45"/>
      <c r="H1620" s="45"/>
      <c r="I1620" s="45"/>
      <c r="J1620" s="45"/>
    </row>
    <row r="1621" spans="1:10" ht="13.5" customHeight="1" x14ac:dyDescent="0.2">
      <c r="A1621" s="82">
        <v>14111514</v>
      </c>
      <c r="B1621" s="69" t="str">
        <f t="shared" ca="1" si="50"/>
        <v>Blocs o cuadernos de papel</v>
      </c>
      <c r="C1621" s="82" t="s">
        <v>1449</v>
      </c>
      <c r="D1621" s="82">
        <v>197</v>
      </c>
      <c r="E1621" s="71">
        <v>60</v>
      </c>
      <c r="F1621" s="70">
        <f t="shared" ca="1" si="51"/>
        <v>11820</v>
      </c>
      <c r="G1621" s="45"/>
      <c r="H1621" s="45"/>
      <c r="I1621" s="45"/>
      <c r="J1621" s="45"/>
    </row>
    <row r="1622" spans="1:10" ht="13.5" customHeight="1" x14ac:dyDescent="0.2">
      <c r="A1622" s="82">
        <v>14111531</v>
      </c>
      <c r="B1622" s="69" t="str">
        <f t="shared" ca="1" si="50"/>
        <v>Papel libros o cuadernos para bitácoras</v>
      </c>
      <c r="C1622" s="82" t="s">
        <v>8727</v>
      </c>
      <c r="D1622" s="82">
        <v>24</v>
      </c>
      <c r="E1622" s="71">
        <v>240</v>
      </c>
      <c r="F1622" s="70">
        <f t="shared" ca="1" si="51"/>
        <v>5760</v>
      </c>
      <c r="G1622" s="45"/>
      <c r="H1622" s="45"/>
      <c r="I1622" s="45"/>
      <c r="J1622" s="45"/>
    </row>
    <row r="1623" spans="1:10" ht="13.5" customHeight="1" x14ac:dyDescent="0.2">
      <c r="A1623" s="82">
        <v>14111531</v>
      </c>
      <c r="B1623" s="69" t="str">
        <f t="shared" ca="1" si="50"/>
        <v>Papel libros o cuadernos para bitácoras</v>
      </c>
      <c r="C1623" s="82" t="s">
        <v>8727</v>
      </c>
      <c r="D1623" s="82">
        <v>24</v>
      </c>
      <c r="E1623" s="71">
        <v>320</v>
      </c>
      <c r="F1623" s="70">
        <f t="shared" ca="1" si="51"/>
        <v>7680</v>
      </c>
      <c r="G1623" s="45"/>
      <c r="H1623" s="45"/>
      <c r="I1623" s="45"/>
      <c r="J1623" s="45"/>
    </row>
    <row r="1624" spans="1:10" ht="13.5" customHeight="1" x14ac:dyDescent="0.2">
      <c r="A1624" s="82">
        <v>55121606</v>
      </c>
      <c r="B1624" s="69" t="str">
        <f t="shared" ca="1" si="50"/>
        <v>Etiquetas auto adhesivas</v>
      </c>
      <c r="C1624" s="82" t="s">
        <v>1449</v>
      </c>
      <c r="D1624" s="82">
        <v>12</v>
      </c>
      <c r="E1624" s="71">
        <v>20</v>
      </c>
      <c r="F1624" s="70">
        <f t="shared" ca="1" si="51"/>
        <v>240</v>
      </c>
      <c r="G1624" s="45"/>
      <c r="H1624" s="45"/>
      <c r="I1624" s="45"/>
      <c r="J1624" s="45"/>
    </row>
    <row r="1625" spans="1:10" ht="13.5" customHeight="1" x14ac:dyDescent="0.2">
      <c r="A1625" s="82">
        <v>14111504</v>
      </c>
      <c r="B1625" s="69" t="str">
        <f t="shared" ca="1" si="50"/>
        <v>Papel en formas continuas</v>
      </c>
      <c r="C1625" s="82" t="s">
        <v>1449</v>
      </c>
      <c r="D1625" s="82">
        <v>8</v>
      </c>
      <c r="E1625" s="71">
        <v>1700</v>
      </c>
      <c r="F1625" s="70">
        <f t="shared" ca="1" si="51"/>
        <v>13600</v>
      </c>
      <c r="G1625" s="45"/>
      <c r="H1625" s="45"/>
      <c r="I1625" s="45"/>
      <c r="J1625" s="45"/>
    </row>
    <row r="1626" spans="1:10" ht="13.5" customHeight="1" x14ac:dyDescent="0.2">
      <c r="A1626" s="82">
        <v>14111511</v>
      </c>
      <c r="B1626" s="69" t="str">
        <f t="shared" ca="1" si="50"/>
        <v>Papel de escritura</v>
      </c>
      <c r="C1626" s="82" t="s">
        <v>8727</v>
      </c>
      <c r="D1626" s="82">
        <v>200</v>
      </c>
      <c r="E1626" s="71">
        <v>275</v>
      </c>
      <c r="F1626" s="70">
        <f t="shared" ca="1" si="51"/>
        <v>55000</v>
      </c>
      <c r="G1626" s="45"/>
      <c r="H1626" s="45"/>
      <c r="I1626" s="45"/>
      <c r="J1626" s="45"/>
    </row>
    <row r="1627" spans="1:10" ht="13.5" customHeight="1" x14ac:dyDescent="0.2">
      <c r="A1627" s="82">
        <v>14111511</v>
      </c>
      <c r="B1627" s="69" t="str">
        <f t="shared" ca="1" si="50"/>
        <v>Papel de escritura</v>
      </c>
      <c r="C1627" s="82" t="s">
        <v>8727</v>
      </c>
      <c r="D1627" s="82">
        <v>775</v>
      </c>
      <c r="E1627" s="71">
        <v>160</v>
      </c>
      <c r="F1627" s="70">
        <f t="shared" ca="1" si="51"/>
        <v>124000</v>
      </c>
      <c r="G1627" s="45"/>
      <c r="H1627" s="45"/>
      <c r="I1627" s="45"/>
      <c r="J1627" s="45"/>
    </row>
    <row r="1628" spans="1:10" ht="13.5" customHeight="1" x14ac:dyDescent="0.2">
      <c r="A1628" s="82">
        <v>14111515</v>
      </c>
      <c r="B1628" s="69" t="str">
        <f t="shared" ca="1" si="50"/>
        <v>Papel para sumadora o máquina registradora</v>
      </c>
      <c r="C1628" s="82" t="s">
        <v>8727</v>
      </c>
      <c r="D1628" s="82">
        <v>95</v>
      </c>
      <c r="E1628" s="71">
        <v>370</v>
      </c>
      <c r="F1628" s="70">
        <f t="shared" ca="1" si="51"/>
        <v>35150</v>
      </c>
      <c r="G1628" s="45"/>
      <c r="H1628" s="45"/>
      <c r="I1628" s="45"/>
      <c r="J1628" s="45"/>
    </row>
    <row r="1629" spans="1:10" ht="13.5" customHeight="1" x14ac:dyDescent="0.2">
      <c r="A1629" s="82">
        <v>14111515</v>
      </c>
      <c r="B1629" s="69" t="str">
        <f t="shared" ca="1" si="50"/>
        <v>Papel para sumadora o máquina registradora</v>
      </c>
      <c r="C1629" s="82" t="s">
        <v>8727</v>
      </c>
      <c r="D1629" s="82">
        <v>220</v>
      </c>
      <c r="E1629" s="71">
        <v>25</v>
      </c>
      <c r="F1629" s="70">
        <f t="shared" ca="1" si="51"/>
        <v>5500</v>
      </c>
      <c r="G1629" s="45"/>
      <c r="H1629" s="45"/>
      <c r="I1629" s="45"/>
      <c r="J1629" s="45"/>
    </row>
    <row r="1630" spans="1:10" ht="13.5" customHeight="1" x14ac:dyDescent="0.2">
      <c r="A1630" s="82">
        <v>14111509</v>
      </c>
      <c r="B1630" s="69" t="str">
        <f t="shared" ca="1" si="50"/>
        <v>Papel membreteado</v>
      </c>
      <c r="C1630" s="82" t="s">
        <v>8727</v>
      </c>
      <c r="D1630" s="82">
        <v>10</v>
      </c>
      <c r="E1630" s="71">
        <v>2200</v>
      </c>
      <c r="F1630" s="70">
        <f t="shared" ca="1" si="51"/>
        <v>22000</v>
      </c>
      <c r="G1630" s="45"/>
      <c r="H1630" s="45"/>
      <c r="I1630" s="45"/>
      <c r="J1630" s="45"/>
    </row>
    <row r="1631" spans="1:10" ht="13.5" customHeight="1" x14ac:dyDescent="0.2">
      <c r="A1631" s="82">
        <v>14121810</v>
      </c>
      <c r="B1631" s="69" t="str">
        <f t="shared" ca="1" si="50"/>
        <v>Papeles carbón</v>
      </c>
      <c r="C1631" s="82" t="s">
        <v>16989</v>
      </c>
      <c r="D1631" s="82">
        <v>8</v>
      </c>
      <c r="E1631" s="71">
        <v>260</v>
      </c>
      <c r="F1631" s="70">
        <f t="shared" ca="1" si="51"/>
        <v>2080</v>
      </c>
      <c r="G1631" s="45"/>
      <c r="H1631" s="45"/>
      <c r="I1631" s="45"/>
      <c r="J1631" s="45"/>
    </row>
    <row r="1632" spans="1:10" ht="13.5" customHeight="1" x14ac:dyDescent="0.2">
      <c r="A1632" s="82">
        <v>14111530</v>
      </c>
      <c r="B1632" s="69" t="str">
        <f t="shared" ca="1" si="50"/>
        <v>Papel de notas autoadhesivas</v>
      </c>
      <c r="C1632" s="82" t="s">
        <v>1449</v>
      </c>
      <c r="D1632" s="82">
        <v>225</v>
      </c>
      <c r="E1632" s="71">
        <v>30</v>
      </c>
      <c r="F1632" s="70">
        <f t="shared" ca="1" si="51"/>
        <v>6750</v>
      </c>
      <c r="G1632" s="45"/>
      <c r="H1632" s="45"/>
      <c r="I1632" s="45"/>
      <c r="J1632" s="45"/>
    </row>
    <row r="1633" spans="1:10" ht="13.5" customHeight="1" x14ac:dyDescent="0.2">
      <c r="A1633" s="82">
        <v>44121505</v>
      </c>
      <c r="B1633" s="69" t="str">
        <f t="shared" ca="1" si="50"/>
        <v>Sobres especiales</v>
      </c>
      <c r="C1633" s="82" t="s">
        <v>16989</v>
      </c>
      <c r="D1633" s="82">
        <v>3</v>
      </c>
      <c r="E1633" s="71">
        <v>500</v>
      </c>
      <c r="F1633" s="70">
        <f t="shared" ca="1" si="51"/>
        <v>1500</v>
      </c>
      <c r="G1633" s="45"/>
      <c r="H1633" s="45"/>
      <c r="I1633" s="45"/>
      <c r="J1633" s="45"/>
    </row>
    <row r="1634" spans="1:10" ht="13.5" customHeight="1" x14ac:dyDescent="0.2">
      <c r="A1634" s="82">
        <v>44121505</v>
      </c>
      <c r="B1634" s="69" t="str">
        <f t="shared" ca="1" si="50"/>
        <v>Sobres especiales</v>
      </c>
      <c r="C1634" s="82" t="s">
        <v>16989</v>
      </c>
      <c r="D1634" s="82">
        <v>2</v>
      </c>
      <c r="E1634" s="71">
        <v>900</v>
      </c>
      <c r="F1634" s="70">
        <f t="shared" ca="1" si="51"/>
        <v>1800</v>
      </c>
      <c r="G1634" s="45"/>
      <c r="H1634" s="45"/>
      <c r="I1634" s="45"/>
      <c r="J1634" s="45"/>
    </row>
    <row r="1635" spans="1:10" ht="13.5" customHeight="1" x14ac:dyDescent="0.2">
      <c r="A1635" s="82">
        <v>44121503</v>
      </c>
      <c r="B1635" s="69" t="str">
        <f t="shared" ca="1" si="50"/>
        <v>Sobres</v>
      </c>
      <c r="C1635" s="82" t="s">
        <v>16989</v>
      </c>
      <c r="D1635" s="82">
        <v>1</v>
      </c>
      <c r="E1635" s="71">
        <v>500</v>
      </c>
      <c r="F1635" s="70">
        <f t="shared" ca="1" si="51"/>
        <v>500</v>
      </c>
      <c r="G1635" s="45"/>
      <c r="H1635" s="45"/>
      <c r="I1635" s="45"/>
      <c r="J1635" s="45"/>
    </row>
    <row r="1636" spans="1:10" ht="13.5" customHeight="1" x14ac:dyDescent="0.2">
      <c r="A1636" s="82">
        <v>14111509</v>
      </c>
      <c r="B1636" s="69" t="str">
        <f t="shared" ca="1" si="50"/>
        <v>Papel membreteado</v>
      </c>
      <c r="C1636" s="82" t="s">
        <v>8727</v>
      </c>
      <c r="D1636" s="82">
        <v>400</v>
      </c>
      <c r="E1636" s="71">
        <v>600</v>
      </c>
      <c r="F1636" s="70">
        <f t="shared" ca="1" si="51"/>
        <v>240000</v>
      </c>
      <c r="G1636" s="45"/>
      <c r="H1636" s="45"/>
      <c r="I1636" s="45"/>
      <c r="J1636" s="45"/>
    </row>
    <row r="1637" spans="1:10" ht="14.1" customHeight="1" x14ac:dyDescent="0.2">
      <c r="A1637" s="45"/>
      <c r="B1637" s="45"/>
      <c r="C1637" s="45"/>
      <c r="D1637" s="45"/>
      <c r="E1637" s="73" t="s">
        <v>12551</v>
      </c>
      <c r="F1637" s="74">
        <f ca="1">SUM(Table3107[MONTO TOTAL ESTIMADO])</f>
        <v>754850</v>
      </c>
      <c r="G1637" s="45"/>
      <c r="H1637" s="45" t="str">
        <f>C1610</f>
        <v>Bienes</v>
      </c>
      <c r="I1637" s="45" t="str">
        <f>E1610</f>
        <v>Sí</v>
      </c>
      <c r="J1637" s="45" t="str">
        <f>D1610</f>
        <v>Compras Menores</v>
      </c>
    </row>
    <row r="1638" spans="1:10" ht="14.1" customHeight="1" thickBot="1" x14ac:dyDescent="0.3"/>
    <row r="1639" spans="1:10" ht="33.75" customHeight="1" thickBot="1" x14ac:dyDescent="0.25">
      <c r="A1639" s="64" t="s">
        <v>16383</v>
      </c>
      <c r="B1639" s="64" t="s">
        <v>161</v>
      </c>
      <c r="C1639" s="64" t="s">
        <v>11725</v>
      </c>
      <c r="D1639" s="64" t="s">
        <v>14378</v>
      </c>
      <c r="E1639" s="64" t="s">
        <v>10963</v>
      </c>
      <c r="F1639" s="64" t="s">
        <v>11096</v>
      </c>
      <c r="G1639" s="45"/>
      <c r="H1639" s="45"/>
      <c r="I1639" s="45"/>
      <c r="J1639" s="45"/>
    </row>
    <row r="1640" spans="1:10" ht="14.1" customHeight="1" thickBot="1" x14ac:dyDescent="0.25">
      <c r="A1640" s="66" t="s">
        <v>18877</v>
      </c>
      <c r="B1640" s="66" t="s">
        <v>18879</v>
      </c>
      <c r="C1640" s="66" t="s">
        <v>17799</v>
      </c>
      <c r="D1640" s="66" t="s">
        <v>17484</v>
      </c>
      <c r="E1640" s="66" t="s">
        <v>8856</v>
      </c>
      <c r="F1640" s="66"/>
      <c r="G1640" s="45"/>
      <c r="H1640" s="45"/>
      <c r="I1640" s="45"/>
      <c r="J1640" s="45"/>
    </row>
    <row r="1641" spans="1:10" ht="14.1" customHeight="1" thickBot="1" x14ac:dyDescent="0.25">
      <c r="A1641" s="87" t="s">
        <v>14828</v>
      </c>
      <c r="B1641" s="67" t="s">
        <v>8530</v>
      </c>
      <c r="C1641" s="76">
        <v>44854</v>
      </c>
      <c r="D1641" s="87" t="s">
        <v>9387</v>
      </c>
      <c r="E1641" s="67" t="s">
        <v>13094</v>
      </c>
      <c r="F1641" s="81" t="s">
        <v>3080</v>
      </c>
      <c r="G1641" s="45"/>
      <c r="H1641" s="45"/>
      <c r="I1641" s="45"/>
      <c r="J1641" s="45"/>
    </row>
    <row r="1642" spans="1:10" ht="14.1" customHeight="1" thickBot="1" x14ac:dyDescent="0.25">
      <c r="A1642" s="88"/>
      <c r="B1642" s="67" t="s">
        <v>1786</v>
      </c>
      <c r="C1642" s="77">
        <f>IF(C1641="","",IF(AND(MONTH(C1641)&gt;=1,MONTH(C1641)&lt;=3),1,IF(AND(MONTH(C1641)&gt;=4,MONTH(C1641)&lt;=6),2,IF(AND(MONTH(C1641)&gt;=7,MONTH(C1641)&lt;=9),3,4))))</f>
        <v>4</v>
      </c>
      <c r="D1642" s="88"/>
      <c r="E1642" s="67" t="s">
        <v>2417</v>
      </c>
      <c r="F1642" s="81" t="s">
        <v>11113</v>
      </c>
      <c r="G1642" s="45"/>
      <c r="H1642" s="45"/>
      <c r="I1642" s="45"/>
      <c r="J1642" s="45"/>
    </row>
    <row r="1643" spans="1:10" ht="14.1" customHeight="1" thickBot="1" x14ac:dyDescent="0.25">
      <c r="A1643" s="88"/>
      <c r="B1643" s="67" t="s">
        <v>12943</v>
      </c>
      <c r="C1643" s="76">
        <v>44865</v>
      </c>
      <c r="D1643" s="88"/>
      <c r="E1643" s="67" t="s">
        <v>3073</v>
      </c>
      <c r="F1643" s="81" t="s">
        <v>11113</v>
      </c>
      <c r="G1643" s="45"/>
      <c r="H1643" s="45"/>
      <c r="I1643" s="45"/>
      <c r="J1643" s="45"/>
    </row>
    <row r="1644" spans="1:10" ht="14.1" customHeight="1" thickBot="1" x14ac:dyDescent="0.25">
      <c r="A1644" s="88"/>
      <c r="B1644" s="67" t="s">
        <v>1786</v>
      </c>
      <c r="C1644" s="77">
        <f>IF(C1643="","",IF(AND(MONTH(C1643)&gt;=1,MONTH(C1643)&lt;=3),1,IF(AND(MONTH(C1643)&gt;=4,MONTH(C1643)&lt;=6),2,IF(AND(MONTH(C1643)&gt;=7,MONTH(C1643)&lt;=9),3,4))))</f>
        <v>4</v>
      </c>
      <c r="D1644" s="88"/>
      <c r="E1644" s="67" t="s">
        <v>13193</v>
      </c>
      <c r="F1644" s="66" t="s">
        <v>11113</v>
      </c>
      <c r="G1644" s="45"/>
      <c r="H1644" s="45"/>
      <c r="I1644" s="45"/>
      <c r="J1644" s="45"/>
    </row>
    <row r="1645" spans="1:10" ht="14.1" customHeight="1" thickBot="1" x14ac:dyDescent="0.25">
      <c r="A1645" s="45"/>
      <c r="B1645" s="45"/>
      <c r="C1645" s="45"/>
      <c r="D1645" s="45"/>
      <c r="E1645" s="45"/>
      <c r="F1645" s="45"/>
      <c r="G1645" s="45"/>
      <c r="H1645" s="45"/>
      <c r="I1645" s="45"/>
      <c r="J1645" s="45"/>
    </row>
    <row r="1646" spans="1:10" ht="14.1" customHeight="1" thickBot="1" x14ac:dyDescent="0.25">
      <c r="A1646" s="72" t="s">
        <v>15736</v>
      </c>
      <c r="B1646" s="72" t="s">
        <v>16147</v>
      </c>
      <c r="C1646" s="72" t="s">
        <v>15642</v>
      </c>
      <c r="D1646" s="72" t="s">
        <v>15252</v>
      </c>
      <c r="E1646" s="72" t="s">
        <v>6933</v>
      </c>
      <c r="F1646" s="72" t="s">
        <v>15281</v>
      </c>
      <c r="G1646" s="45"/>
      <c r="H1646" s="45"/>
      <c r="I1646" s="45"/>
      <c r="J1646" s="45"/>
    </row>
    <row r="1647" spans="1:10" ht="14.1" customHeight="1" x14ac:dyDescent="0.2">
      <c r="A1647" s="82">
        <v>44122003</v>
      </c>
      <c r="B1647" s="69" t="str">
        <f t="shared" ref="B1647:B1666" ca="1" si="52">IFERROR(INDEX(UNSPSCDes,MATCH(INDIRECT(ADDRESS(ROW(),COLUMN()-1,4)),UNSPSCCode,0)),"")</f>
        <v>Carpetas</v>
      </c>
      <c r="C1647" s="82" t="s">
        <v>8727</v>
      </c>
      <c r="D1647" s="82">
        <v>1000</v>
      </c>
      <c r="E1647" s="71">
        <v>150</v>
      </c>
      <c r="F1647" s="70">
        <f t="shared" ref="F1647:F1666" ca="1" si="53">INDIRECT(ADDRESS(ROW(),COLUMN()-2,4))*INDIRECT(ADDRESS(ROW(),COLUMN()-1,4))</f>
        <v>150000</v>
      </c>
      <c r="G1647" s="45"/>
      <c r="H1647" s="45"/>
      <c r="I1647" s="45"/>
      <c r="J1647" s="45"/>
    </row>
    <row r="1648" spans="1:10" ht="13.5" customHeight="1" x14ac:dyDescent="0.2">
      <c r="A1648" s="82">
        <v>44122003</v>
      </c>
      <c r="B1648" s="69" t="str">
        <f t="shared" ca="1" si="52"/>
        <v>Carpetas</v>
      </c>
      <c r="C1648" s="82" t="s">
        <v>8727</v>
      </c>
      <c r="D1648" s="82">
        <v>87</v>
      </c>
      <c r="E1648" s="71">
        <v>500</v>
      </c>
      <c r="F1648" s="70">
        <f t="shared" ca="1" si="53"/>
        <v>43500</v>
      </c>
      <c r="G1648" s="45"/>
      <c r="H1648" s="45"/>
      <c r="I1648" s="45"/>
      <c r="J1648" s="45"/>
    </row>
    <row r="1649" spans="1:10" ht="13.5" customHeight="1" x14ac:dyDescent="0.2">
      <c r="A1649" s="82">
        <v>14111514</v>
      </c>
      <c r="B1649" s="69" t="str">
        <f t="shared" ca="1" si="52"/>
        <v>Blocs o cuadernos de papel</v>
      </c>
      <c r="C1649" s="82" t="s">
        <v>1449</v>
      </c>
      <c r="D1649" s="82">
        <v>55</v>
      </c>
      <c r="E1649" s="71">
        <v>400</v>
      </c>
      <c r="F1649" s="70">
        <f t="shared" ca="1" si="53"/>
        <v>22000</v>
      </c>
      <c r="G1649" s="45"/>
      <c r="H1649" s="45"/>
      <c r="I1649" s="45"/>
      <c r="J1649" s="45"/>
    </row>
    <row r="1650" spans="1:10" ht="13.5" customHeight="1" x14ac:dyDescent="0.2">
      <c r="A1650" s="82">
        <v>14111514</v>
      </c>
      <c r="B1650" s="69" t="str">
        <f t="shared" ca="1" si="52"/>
        <v>Blocs o cuadernos de papel</v>
      </c>
      <c r="C1650" s="82" t="s">
        <v>1449</v>
      </c>
      <c r="D1650" s="82">
        <v>199</v>
      </c>
      <c r="E1650" s="71">
        <v>30</v>
      </c>
      <c r="F1650" s="70">
        <f t="shared" ca="1" si="53"/>
        <v>5970</v>
      </c>
      <c r="G1650" s="45"/>
      <c r="H1650" s="45"/>
      <c r="I1650" s="45"/>
      <c r="J1650" s="45"/>
    </row>
    <row r="1651" spans="1:10" ht="13.5" customHeight="1" x14ac:dyDescent="0.2">
      <c r="A1651" s="82">
        <v>14111514</v>
      </c>
      <c r="B1651" s="69" t="str">
        <f t="shared" ca="1" si="52"/>
        <v>Blocs o cuadernos de papel</v>
      </c>
      <c r="C1651" s="82" t="s">
        <v>1449</v>
      </c>
      <c r="D1651" s="82">
        <v>197</v>
      </c>
      <c r="E1651" s="71">
        <v>60</v>
      </c>
      <c r="F1651" s="70">
        <f t="shared" ca="1" si="53"/>
        <v>11820</v>
      </c>
      <c r="G1651" s="45"/>
      <c r="H1651" s="45"/>
      <c r="I1651" s="45"/>
      <c r="J1651" s="45"/>
    </row>
    <row r="1652" spans="1:10" ht="13.5" customHeight="1" x14ac:dyDescent="0.2">
      <c r="A1652" s="82">
        <v>14111531</v>
      </c>
      <c r="B1652" s="69" t="str">
        <f t="shared" ca="1" si="52"/>
        <v>Papel libros o cuadernos para bitácoras</v>
      </c>
      <c r="C1652" s="82" t="s">
        <v>8727</v>
      </c>
      <c r="D1652" s="82">
        <v>24</v>
      </c>
      <c r="E1652" s="71">
        <v>240</v>
      </c>
      <c r="F1652" s="70">
        <f t="shared" ca="1" si="53"/>
        <v>5760</v>
      </c>
      <c r="G1652" s="45"/>
      <c r="H1652" s="45"/>
      <c r="I1652" s="45"/>
      <c r="J1652" s="45"/>
    </row>
    <row r="1653" spans="1:10" ht="13.5" customHeight="1" x14ac:dyDescent="0.2">
      <c r="A1653" s="82">
        <v>14111531</v>
      </c>
      <c r="B1653" s="69" t="str">
        <f t="shared" ca="1" si="52"/>
        <v>Papel libros o cuadernos para bitácoras</v>
      </c>
      <c r="C1653" s="82" t="s">
        <v>8727</v>
      </c>
      <c r="D1653" s="82">
        <v>24</v>
      </c>
      <c r="E1653" s="71">
        <v>320</v>
      </c>
      <c r="F1653" s="70">
        <f t="shared" ca="1" si="53"/>
        <v>7680</v>
      </c>
      <c r="G1653" s="45"/>
      <c r="H1653" s="45"/>
      <c r="I1653" s="45"/>
      <c r="J1653" s="45"/>
    </row>
    <row r="1654" spans="1:10" ht="13.5" customHeight="1" x14ac:dyDescent="0.2">
      <c r="A1654" s="82">
        <v>55121606</v>
      </c>
      <c r="B1654" s="69" t="str">
        <f t="shared" ca="1" si="52"/>
        <v>Etiquetas auto adhesivas</v>
      </c>
      <c r="C1654" s="82" t="s">
        <v>1449</v>
      </c>
      <c r="D1654" s="82">
        <v>12</v>
      </c>
      <c r="E1654" s="71">
        <v>20</v>
      </c>
      <c r="F1654" s="70">
        <f t="shared" ca="1" si="53"/>
        <v>240</v>
      </c>
      <c r="G1654" s="45"/>
      <c r="H1654" s="45"/>
      <c r="I1654" s="45"/>
      <c r="J1654" s="45"/>
    </row>
    <row r="1655" spans="1:10" ht="13.5" customHeight="1" x14ac:dyDescent="0.2">
      <c r="A1655" s="82">
        <v>14111504</v>
      </c>
      <c r="B1655" s="69" t="str">
        <f t="shared" ca="1" si="52"/>
        <v>Papel en formas continuas</v>
      </c>
      <c r="C1655" s="82" t="s">
        <v>1449</v>
      </c>
      <c r="D1655" s="82">
        <v>8</v>
      </c>
      <c r="E1655" s="71">
        <v>1700</v>
      </c>
      <c r="F1655" s="70">
        <f t="shared" ca="1" si="53"/>
        <v>13600</v>
      </c>
      <c r="G1655" s="45"/>
      <c r="H1655" s="45"/>
      <c r="I1655" s="45"/>
      <c r="J1655" s="45"/>
    </row>
    <row r="1656" spans="1:10" ht="13.5" customHeight="1" x14ac:dyDescent="0.2">
      <c r="A1656" s="82">
        <v>14111511</v>
      </c>
      <c r="B1656" s="69" t="str">
        <f t="shared" ca="1" si="52"/>
        <v>Papel de escritura</v>
      </c>
      <c r="C1656" s="82" t="s">
        <v>8727</v>
      </c>
      <c r="D1656" s="82">
        <v>200</v>
      </c>
      <c r="E1656" s="71">
        <v>275</v>
      </c>
      <c r="F1656" s="70">
        <f t="shared" ca="1" si="53"/>
        <v>55000</v>
      </c>
      <c r="G1656" s="45"/>
      <c r="H1656" s="45"/>
      <c r="I1656" s="45"/>
      <c r="J1656" s="45"/>
    </row>
    <row r="1657" spans="1:10" ht="13.5" customHeight="1" x14ac:dyDescent="0.2">
      <c r="A1657" s="82">
        <v>14111511</v>
      </c>
      <c r="B1657" s="69" t="str">
        <f t="shared" ca="1" si="52"/>
        <v>Papel de escritura</v>
      </c>
      <c r="C1657" s="82" t="s">
        <v>8727</v>
      </c>
      <c r="D1657" s="82">
        <v>775</v>
      </c>
      <c r="E1657" s="71">
        <v>160</v>
      </c>
      <c r="F1657" s="70">
        <f t="shared" ca="1" si="53"/>
        <v>124000</v>
      </c>
      <c r="G1657" s="45"/>
      <c r="H1657" s="45"/>
      <c r="I1657" s="45"/>
      <c r="J1657" s="45"/>
    </row>
    <row r="1658" spans="1:10" ht="13.5" customHeight="1" x14ac:dyDescent="0.2">
      <c r="A1658" s="82">
        <v>14111515</v>
      </c>
      <c r="B1658" s="69" t="str">
        <f t="shared" ca="1" si="52"/>
        <v>Papel para sumadora o máquina registradora</v>
      </c>
      <c r="C1658" s="82" t="s">
        <v>8727</v>
      </c>
      <c r="D1658" s="82">
        <v>95</v>
      </c>
      <c r="E1658" s="71">
        <v>370</v>
      </c>
      <c r="F1658" s="70">
        <f t="shared" ca="1" si="53"/>
        <v>35150</v>
      </c>
      <c r="G1658" s="45"/>
      <c r="H1658" s="45"/>
      <c r="I1658" s="45"/>
      <c r="J1658" s="45"/>
    </row>
    <row r="1659" spans="1:10" ht="13.5" customHeight="1" x14ac:dyDescent="0.2">
      <c r="A1659" s="82">
        <v>14111515</v>
      </c>
      <c r="B1659" s="69" t="str">
        <f t="shared" ca="1" si="52"/>
        <v>Papel para sumadora o máquina registradora</v>
      </c>
      <c r="C1659" s="82" t="s">
        <v>8727</v>
      </c>
      <c r="D1659" s="82">
        <v>220</v>
      </c>
      <c r="E1659" s="71">
        <v>25</v>
      </c>
      <c r="F1659" s="70">
        <f t="shared" ca="1" si="53"/>
        <v>5500</v>
      </c>
      <c r="G1659" s="45"/>
      <c r="H1659" s="45"/>
      <c r="I1659" s="45"/>
      <c r="J1659" s="45"/>
    </row>
    <row r="1660" spans="1:10" ht="13.5" customHeight="1" x14ac:dyDescent="0.2">
      <c r="A1660" s="82">
        <v>14111509</v>
      </c>
      <c r="B1660" s="69" t="str">
        <f t="shared" ca="1" si="52"/>
        <v>Papel membreteado</v>
      </c>
      <c r="C1660" s="82" t="s">
        <v>8727</v>
      </c>
      <c r="D1660" s="82">
        <v>10</v>
      </c>
      <c r="E1660" s="71">
        <v>2200</v>
      </c>
      <c r="F1660" s="70">
        <f t="shared" ca="1" si="53"/>
        <v>22000</v>
      </c>
      <c r="G1660" s="45"/>
      <c r="H1660" s="45"/>
      <c r="I1660" s="45"/>
      <c r="J1660" s="45"/>
    </row>
    <row r="1661" spans="1:10" ht="13.5" customHeight="1" x14ac:dyDescent="0.2">
      <c r="A1661" s="82">
        <v>14121810</v>
      </c>
      <c r="B1661" s="69" t="str">
        <f t="shared" ca="1" si="52"/>
        <v>Papeles carbón</v>
      </c>
      <c r="C1661" s="82" t="s">
        <v>16989</v>
      </c>
      <c r="D1661" s="82">
        <v>8</v>
      </c>
      <c r="E1661" s="71">
        <v>260</v>
      </c>
      <c r="F1661" s="70">
        <f t="shared" ca="1" si="53"/>
        <v>2080</v>
      </c>
      <c r="G1661" s="45"/>
      <c r="H1661" s="45"/>
      <c r="I1661" s="45"/>
      <c r="J1661" s="45"/>
    </row>
    <row r="1662" spans="1:10" ht="13.5" customHeight="1" x14ac:dyDescent="0.2">
      <c r="A1662" s="82">
        <v>14111530</v>
      </c>
      <c r="B1662" s="69" t="str">
        <f t="shared" ca="1" si="52"/>
        <v>Papel de notas autoadhesivas</v>
      </c>
      <c r="C1662" s="82" t="s">
        <v>1449</v>
      </c>
      <c r="D1662" s="82">
        <v>225</v>
      </c>
      <c r="E1662" s="71">
        <v>30</v>
      </c>
      <c r="F1662" s="70">
        <f t="shared" ca="1" si="53"/>
        <v>6750</v>
      </c>
      <c r="G1662" s="45"/>
      <c r="H1662" s="45"/>
      <c r="I1662" s="45"/>
      <c r="J1662" s="45"/>
    </row>
    <row r="1663" spans="1:10" ht="13.5" customHeight="1" x14ac:dyDescent="0.2">
      <c r="A1663" s="82">
        <v>44121505</v>
      </c>
      <c r="B1663" s="69" t="str">
        <f t="shared" ca="1" si="52"/>
        <v>Sobres especiales</v>
      </c>
      <c r="C1663" s="82" t="s">
        <v>16989</v>
      </c>
      <c r="D1663" s="82">
        <v>3</v>
      </c>
      <c r="E1663" s="71">
        <v>500</v>
      </c>
      <c r="F1663" s="70">
        <f t="shared" ca="1" si="53"/>
        <v>1500</v>
      </c>
      <c r="G1663" s="45"/>
      <c r="H1663" s="45"/>
      <c r="I1663" s="45"/>
      <c r="J1663" s="45"/>
    </row>
    <row r="1664" spans="1:10" ht="13.5" customHeight="1" x14ac:dyDescent="0.2">
      <c r="A1664" s="82">
        <v>44121505</v>
      </c>
      <c r="B1664" s="69" t="str">
        <f t="shared" ca="1" si="52"/>
        <v>Sobres especiales</v>
      </c>
      <c r="C1664" s="82" t="s">
        <v>16989</v>
      </c>
      <c r="D1664" s="82">
        <v>2</v>
      </c>
      <c r="E1664" s="71">
        <v>900</v>
      </c>
      <c r="F1664" s="70">
        <f t="shared" ca="1" si="53"/>
        <v>1800</v>
      </c>
      <c r="G1664" s="45"/>
      <c r="H1664" s="45"/>
      <c r="I1664" s="45"/>
      <c r="J1664" s="45"/>
    </row>
    <row r="1665" spans="1:10" ht="13.5" customHeight="1" x14ac:dyDescent="0.2">
      <c r="A1665" s="82">
        <v>44121503</v>
      </c>
      <c r="B1665" s="69" t="str">
        <f t="shared" ca="1" si="52"/>
        <v>Sobres</v>
      </c>
      <c r="C1665" s="82" t="s">
        <v>16989</v>
      </c>
      <c r="D1665" s="82">
        <v>1</v>
      </c>
      <c r="E1665" s="71">
        <v>500</v>
      </c>
      <c r="F1665" s="70">
        <f t="shared" ca="1" si="53"/>
        <v>500</v>
      </c>
      <c r="G1665" s="45"/>
      <c r="H1665" s="45"/>
      <c r="I1665" s="45"/>
      <c r="J1665" s="45"/>
    </row>
    <row r="1666" spans="1:10" ht="13.5" customHeight="1" x14ac:dyDescent="0.2">
      <c r="A1666" s="82">
        <v>14111509</v>
      </c>
      <c r="B1666" s="69" t="str">
        <f t="shared" ca="1" si="52"/>
        <v>Papel membreteado</v>
      </c>
      <c r="C1666" s="82" t="s">
        <v>8727</v>
      </c>
      <c r="D1666" s="82">
        <v>400</v>
      </c>
      <c r="E1666" s="71">
        <v>600</v>
      </c>
      <c r="F1666" s="70">
        <f t="shared" ca="1" si="53"/>
        <v>240000</v>
      </c>
      <c r="G1666" s="45"/>
      <c r="H1666" s="45"/>
      <c r="I1666" s="45"/>
      <c r="J1666" s="45"/>
    </row>
    <row r="1667" spans="1:10" ht="14.1" customHeight="1" x14ac:dyDescent="0.2">
      <c r="A1667" s="45"/>
      <c r="B1667" s="45"/>
      <c r="C1667" s="45"/>
      <c r="D1667" s="45"/>
      <c r="E1667" s="73" t="s">
        <v>12551</v>
      </c>
      <c r="F1667" s="74">
        <f ca="1">SUM(Table3108[MONTO TOTAL ESTIMADO])</f>
        <v>754850</v>
      </c>
      <c r="G1667" s="45"/>
      <c r="H1667" s="45" t="str">
        <f>C1640</f>
        <v>Bienes</v>
      </c>
      <c r="I1667" s="45" t="str">
        <f>E1640</f>
        <v>Sí</v>
      </c>
      <c r="J1667" s="45" t="str">
        <f>D1640</f>
        <v>Compras Menores</v>
      </c>
    </row>
    <row r="1668" spans="1:10" ht="14.1" customHeight="1" thickBot="1" x14ac:dyDescent="0.3"/>
    <row r="1669" spans="1:10" ht="33.75" customHeight="1" thickBot="1" x14ac:dyDescent="0.25">
      <c r="A1669" s="64" t="s">
        <v>16383</v>
      </c>
      <c r="B1669" s="64" t="s">
        <v>161</v>
      </c>
      <c r="C1669" s="64" t="s">
        <v>11725</v>
      </c>
      <c r="D1669" s="64" t="s">
        <v>14378</v>
      </c>
      <c r="E1669" s="64" t="s">
        <v>10963</v>
      </c>
      <c r="F1669" s="64" t="s">
        <v>11096</v>
      </c>
      <c r="G1669" s="45"/>
      <c r="H1669" s="45"/>
      <c r="I1669" s="45"/>
      <c r="J1669" s="45"/>
    </row>
    <row r="1670" spans="1:10" ht="14.1" customHeight="1" thickBot="1" x14ac:dyDescent="0.25">
      <c r="A1670" s="66" t="s">
        <v>18977</v>
      </c>
      <c r="B1670" s="66" t="s">
        <v>18974</v>
      </c>
      <c r="C1670" s="66" t="s">
        <v>17799</v>
      </c>
      <c r="D1670" s="66" t="s">
        <v>10172</v>
      </c>
      <c r="E1670" s="66" t="s">
        <v>8856</v>
      </c>
      <c r="F1670" s="66"/>
      <c r="G1670" s="45"/>
      <c r="H1670" s="45"/>
      <c r="I1670" s="45"/>
      <c r="J1670" s="45"/>
    </row>
    <row r="1671" spans="1:10" ht="14.1" customHeight="1" thickBot="1" x14ac:dyDescent="0.25">
      <c r="A1671" s="87" t="s">
        <v>14828</v>
      </c>
      <c r="B1671" s="67" t="s">
        <v>8530</v>
      </c>
      <c r="C1671" s="76">
        <v>44585</v>
      </c>
      <c r="D1671" s="87" t="s">
        <v>9387</v>
      </c>
      <c r="E1671" s="67" t="s">
        <v>13094</v>
      </c>
      <c r="F1671" s="81" t="s">
        <v>3080</v>
      </c>
      <c r="G1671" s="45"/>
      <c r="H1671" s="45"/>
      <c r="I1671" s="45"/>
      <c r="J1671" s="45"/>
    </row>
    <row r="1672" spans="1:10" ht="14.1" customHeight="1" thickBot="1" x14ac:dyDescent="0.25">
      <c r="A1672" s="88"/>
      <c r="B1672" s="67" t="s">
        <v>1786</v>
      </c>
      <c r="C1672" s="77">
        <f>IF(C1671="","",IF(AND(MONTH(C1671)&gt;=1,MONTH(C1671)&lt;=3),1,IF(AND(MONTH(C1671)&gt;=4,MONTH(C1671)&lt;=6),2,IF(AND(MONTH(C1671)&gt;=7,MONTH(C1671)&lt;=9),3,4))))</f>
        <v>1</v>
      </c>
      <c r="D1672" s="88"/>
      <c r="E1672" s="67" t="s">
        <v>2417</v>
      </c>
      <c r="F1672" s="81" t="s">
        <v>11113</v>
      </c>
      <c r="G1672" s="45"/>
      <c r="H1672" s="45"/>
      <c r="I1672" s="45"/>
      <c r="J1672" s="45"/>
    </row>
    <row r="1673" spans="1:10" ht="14.1" customHeight="1" thickBot="1" x14ac:dyDescent="0.25">
      <c r="A1673" s="88"/>
      <c r="B1673" s="67" t="s">
        <v>12943</v>
      </c>
      <c r="C1673" s="76">
        <v>44589</v>
      </c>
      <c r="D1673" s="88"/>
      <c r="E1673" s="67" t="s">
        <v>3073</v>
      </c>
      <c r="F1673" s="81" t="s">
        <v>11113</v>
      </c>
      <c r="G1673" s="45"/>
      <c r="H1673" s="45"/>
      <c r="I1673" s="45"/>
      <c r="J1673" s="45"/>
    </row>
    <row r="1674" spans="1:10" ht="14.1" customHeight="1" thickBot="1" x14ac:dyDescent="0.25">
      <c r="A1674" s="88"/>
      <c r="B1674" s="67" t="s">
        <v>1786</v>
      </c>
      <c r="C1674" s="77">
        <f>IF(C1673="","",IF(AND(MONTH(C1673)&gt;=1,MONTH(C1673)&lt;=3),1,IF(AND(MONTH(C1673)&gt;=4,MONTH(C1673)&lt;=6),2,IF(AND(MONTH(C1673)&gt;=7,MONTH(C1673)&lt;=9),3,4))))</f>
        <v>1</v>
      </c>
      <c r="D1674" s="88"/>
      <c r="E1674" s="67" t="s">
        <v>13193</v>
      </c>
      <c r="F1674" s="66" t="s">
        <v>11113</v>
      </c>
      <c r="G1674" s="45"/>
      <c r="H1674" s="45"/>
      <c r="I1674" s="45"/>
      <c r="J1674" s="45"/>
    </row>
    <row r="1675" spans="1:10" ht="14.1" customHeight="1" thickBot="1" x14ac:dyDescent="0.25">
      <c r="A1675" s="45"/>
      <c r="B1675" s="45"/>
      <c r="C1675" s="45"/>
      <c r="D1675" s="45"/>
      <c r="E1675" s="45"/>
      <c r="F1675" s="45"/>
      <c r="G1675" s="45"/>
      <c r="H1675" s="45"/>
      <c r="I1675" s="45"/>
      <c r="J1675" s="45"/>
    </row>
    <row r="1676" spans="1:10" ht="14.1" customHeight="1" thickBot="1" x14ac:dyDescent="0.25">
      <c r="A1676" s="72" t="s">
        <v>15736</v>
      </c>
      <c r="B1676" s="72" t="s">
        <v>16147</v>
      </c>
      <c r="C1676" s="72" t="s">
        <v>15642</v>
      </c>
      <c r="D1676" s="72" t="s">
        <v>15252</v>
      </c>
      <c r="E1676" s="72" t="s">
        <v>6933</v>
      </c>
      <c r="F1676" s="72" t="s">
        <v>15281</v>
      </c>
      <c r="G1676" s="45"/>
      <c r="H1676" s="45"/>
      <c r="I1676" s="45"/>
      <c r="J1676" s="45"/>
    </row>
    <row r="1677" spans="1:10" ht="14.1" customHeight="1" x14ac:dyDescent="0.2">
      <c r="A1677" s="82">
        <v>52151504</v>
      </c>
      <c r="B1677" s="69" t="str">
        <f ca="1">IFERROR(INDEX(UNSPSCDes,MATCH(INDIRECT(ADDRESS(ROW(),COLUMN()-1,4)),UNSPSCCode,0)),"")</f>
        <v>Tazas o vasos o tapas desechables para uso doméstico</v>
      </c>
      <c r="C1677" s="82" t="s">
        <v>4736</v>
      </c>
      <c r="D1677" s="82">
        <v>6</v>
      </c>
      <c r="E1677" s="71">
        <v>6238</v>
      </c>
      <c r="F1677" s="70">
        <f ca="1">INDIRECT(ADDRESS(ROW(),COLUMN()-2,4))*INDIRECT(ADDRESS(ROW(),COLUMN()-1,4))</f>
        <v>37428</v>
      </c>
      <c r="G1677" s="45"/>
      <c r="H1677" s="45"/>
      <c r="I1677" s="45"/>
      <c r="J1677" s="45"/>
    </row>
    <row r="1678" spans="1:10" ht="13.5" customHeight="1" x14ac:dyDescent="0.2">
      <c r="A1678" s="82">
        <v>52151504</v>
      </c>
      <c r="B1678" s="69" t="str">
        <f ca="1">IFERROR(INDEX(UNSPSCDes,MATCH(INDIRECT(ADDRESS(ROW(),COLUMN()-1,4)),UNSPSCCode,0)),"")</f>
        <v>Tazas o vasos o tapas desechables para uso doméstico</v>
      </c>
      <c r="C1678" s="82" t="s">
        <v>4736</v>
      </c>
      <c r="D1678" s="82">
        <v>8</v>
      </c>
      <c r="E1678" s="71">
        <v>6600</v>
      </c>
      <c r="F1678" s="70">
        <f ca="1">INDIRECT(ADDRESS(ROW(),COLUMN()-2,4))*INDIRECT(ADDRESS(ROW(),COLUMN()-1,4))</f>
        <v>52800</v>
      </c>
      <c r="G1678" s="45"/>
      <c r="H1678" s="45"/>
      <c r="I1678" s="45"/>
      <c r="J1678" s="45"/>
    </row>
    <row r="1679" spans="1:10" ht="13.5" customHeight="1" x14ac:dyDescent="0.2">
      <c r="A1679" s="82">
        <v>52151503</v>
      </c>
      <c r="B1679" s="69" t="str">
        <f ca="1">IFERROR(INDEX(UNSPSCDes,MATCH(INDIRECT(ADDRESS(ROW(),COLUMN()-1,4)),UNSPSCCode,0)),"")</f>
        <v>Cubiertos desechables para uso doméstico</v>
      </c>
      <c r="C1679" s="82" t="s">
        <v>4736</v>
      </c>
      <c r="D1679" s="82">
        <v>3</v>
      </c>
      <c r="E1679" s="71">
        <v>1662</v>
      </c>
      <c r="F1679" s="70">
        <f ca="1">INDIRECT(ADDRESS(ROW(),COLUMN()-2,4))*INDIRECT(ADDRESS(ROW(),COLUMN()-1,4))</f>
        <v>4986</v>
      </c>
      <c r="G1679" s="45"/>
      <c r="H1679" s="45"/>
      <c r="I1679" s="45"/>
      <c r="J1679" s="45"/>
    </row>
    <row r="1680" spans="1:10" ht="13.5" customHeight="1" x14ac:dyDescent="0.2">
      <c r="A1680" s="82">
        <v>52151502</v>
      </c>
      <c r="B1680" s="69" t="str">
        <f ca="1">IFERROR(INDEX(UNSPSCDes,MATCH(INDIRECT(ADDRESS(ROW(),COLUMN()-1,4)),UNSPSCCode,0)),"")</f>
        <v>Platos desechables para uso doméstico</v>
      </c>
      <c r="C1680" s="82" t="s">
        <v>4736</v>
      </c>
      <c r="D1680" s="82">
        <v>4</v>
      </c>
      <c r="E1680" s="71">
        <v>2745</v>
      </c>
      <c r="F1680" s="70">
        <f ca="1">INDIRECT(ADDRESS(ROW(),COLUMN()-2,4))*INDIRECT(ADDRESS(ROW(),COLUMN()-1,4))</f>
        <v>10980</v>
      </c>
      <c r="G1680" s="45"/>
      <c r="H1680" s="45"/>
      <c r="I1680" s="45"/>
      <c r="J1680" s="45"/>
    </row>
    <row r="1681" spans="1:10" ht="14.1" customHeight="1" x14ac:dyDescent="0.2">
      <c r="A1681" s="45"/>
      <c r="B1681" s="45"/>
      <c r="C1681" s="45"/>
      <c r="D1681" s="45"/>
      <c r="E1681" s="73" t="s">
        <v>12551</v>
      </c>
      <c r="F1681" s="74">
        <f ca="1">SUM(Table3109[MONTO TOTAL ESTIMADO])</f>
        <v>106194</v>
      </c>
      <c r="G1681" s="45"/>
      <c r="H1681" s="45" t="str">
        <f>C1670</f>
        <v>Bienes</v>
      </c>
      <c r="I1681" s="45" t="str">
        <f>E1670</f>
        <v>Sí</v>
      </c>
      <c r="J1681" s="45" t="str">
        <f>D1670</f>
        <v>Compras por debajo del Umbral</v>
      </c>
    </row>
    <row r="1682" spans="1:10" ht="14.1" customHeight="1" thickBot="1" x14ac:dyDescent="0.3"/>
    <row r="1683" spans="1:10" ht="33.75" customHeight="1" thickBot="1" x14ac:dyDescent="0.25">
      <c r="A1683" s="64" t="s">
        <v>16383</v>
      </c>
      <c r="B1683" s="64" t="s">
        <v>161</v>
      </c>
      <c r="C1683" s="64" t="s">
        <v>11725</v>
      </c>
      <c r="D1683" s="64" t="s">
        <v>14378</v>
      </c>
      <c r="E1683" s="64" t="s">
        <v>10963</v>
      </c>
      <c r="F1683" s="64" t="s">
        <v>11096</v>
      </c>
      <c r="G1683" s="45"/>
      <c r="H1683" s="45"/>
      <c r="I1683" s="45"/>
      <c r="J1683" s="45"/>
    </row>
    <row r="1684" spans="1:10" ht="14.1" customHeight="1" thickBot="1" x14ac:dyDescent="0.25">
      <c r="A1684" s="66" t="s">
        <v>18977</v>
      </c>
      <c r="B1684" s="66" t="s">
        <v>18974</v>
      </c>
      <c r="C1684" s="66" t="s">
        <v>17799</v>
      </c>
      <c r="D1684" s="66" t="s">
        <v>10172</v>
      </c>
      <c r="E1684" s="66" t="s">
        <v>8856</v>
      </c>
      <c r="F1684" s="66"/>
      <c r="G1684" s="45"/>
      <c r="H1684" s="45"/>
      <c r="I1684" s="45"/>
      <c r="J1684" s="45"/>
    </row>
    <row r="1685" spans="1:10" ht="14.1" customHeight="1" thickBot="1" x14ac:dyDescent="0.25">
      <c r="A1685" s="87" t="s">
        <v>14828</v>
      </c>
      <c r="B1685" s="67" t="s">
        <v>8530</v>
      </c>
      <c r="C1685" s="76">
        <v>44676</v>
      </c>
      <c r="D1685" s="87" t="s">
        <v>9387</v>
      </c>
      <c r="E1685" s="67" t="s">
        <v>13094</v>
      </c>
      <c r="F1685" s="81" t="s">
        <v>3080</v>
      </c>
      <c r="G1685" s="45"/>
      <c r="H1685" s="45"/>
      <c r="I1685" s="45"/>
      <c r="J1685" s="45"/>
    </row>
    <row r="1686" spans="1:10" ht="14.1" customHeight="1" thickBot="1" x14ac:dyDescent="0.25">
      <c r="A1686" s="88"/>
      <c r="B1686" s="67" t="s">
        <v>1786</v>
      </c>
      <c r="C1686" s="77">
        <f>IF(C1685="","",IF(AND(MONTH(C1685)&gt;=1,MONTH(C1685)&lt;=3),1,IF(AND(MONTH(C1685)&gt;=4,MONTH(C1685)&lt;=6),2,IF(AND(MONTH(C1685)&gt;=7,MONTH(C1685)&lt;=9),3,4))))</f>
        <v>2</v>
      </c>
      <c r="D1686" s="88"/>
      <c r="E1686" s="67" t="s">
        <v>2417</v>
      </c>
      <c r="F1686" s="81" t="s">
        <v>11113</v>
      </c>
      <c r="G1686" s="45"/>
      <c r="H1686" s="45"/>
      <c r="I1686" s="45"/>
      <c r="J1686" s="45"/>
    </row>
    <row r="1687" spans="1:10" ht="14.1" customHeight="1" thickBot="1" x14ac:dyDescent="0.25">
      <c r="A1687" s="88"/>
      <c r="B1687" s="67" t="s">
        <v>12943</v>
      </c>
      <c r="C1687" s="76">
        <v>44680</v>
      </c>
      <c r="D1687" s="88"/>
      <c r="E1687" s="67" t="s">
        <v>3073</v>
      </c>
      <c r="F1687" s="81" t="s">
        <v>11113</v>
      </c>
      <c r="G1687" s="45"/>
      <c r="H1687" s="45"/>
      <c r="I1687" s="45"/>
      <c r="J1687" s="45"/>
    </row>
    <row r="1688" spans="1:10" ht="14.1" customHeight="1" thickBot="1" x14ac:dyDescent="0.25">
      <c r="A1688" s="88"/>
      <c r="B1688" s="67" t="s">
        <v>1786</v>
      </c>
      <c r="C1688" s="77">
        <f>IF(C1687="","",IF(AND(MONTH(C1687)&gt;=1,MONTH(C1687)&lt;=3),1,IF(AND(MONTH(C1687)&gt;=4,MONTH(C1687)&lt;=6),2,IF(AND(MONTH(C1687)&gt;=7,MONTH(C1687)&lt;=9),3,4))))</f>
        <v>2</v>
      </c>
      <c r="D1688" s="88"/>
      <c r="E1688" s="67" t="s">
        <v>13193</v>
      </c>
      <c r="F1688" s="66" t="s">
        <v>11113</v>
      </c>
      <c r="G1688" s="45"/>
      <c r="H1688" s="45"/>
      <c r="I1688" s="45"/>
      <c r="J1688" s="45"/>
    </row>
    <row r="1689" spans="1:10" ht="14.1" customHeight="1" thickBot="1" x14ac:dyDescent="0.25">
      <c r="A1689" s="45"/>
      <c r="B1689" s="45"/>
      <c r="C1689" s="45"/>
      <c r="D1689" s="45"/>
      <c r="E1689" s="45"/>
      <c r="F1689" s="45"/>
      <c r="G1689" s="45"/>
      <c r="H1689" s="45"/>
      <c r="I1689" s="45"/>
      <c r="J1689" s="45"/>
    </row>
    <row r="1690" spans="1:10" ht="14.1" customHeight="1" thickBot="1" x14ac:dyDescent="0.25">
      <c r="A1690" s="72" t="s">
        <v>15736</v>
      </c>
      <c r="B1690" s="72" t="s">
        <v>16147</v>
      </c>
      <c r="C1690" s="72" t="s">
        <v>15642</v>
      </c>
      <c r="D1690" s="72" t="s">
        <v>15252</v>
      </c>
      <c r="E1690" s="72" t="s">
        <v>6933</v>
      </c>
      <c r="F1690" s="72" t="s">
        <v>15281</v>
      </c>
      <c r="G1690" s="45"/>
      <c r="H1690" s="45"/>
      <c r="I1690" s="45"/>
      <c r="J1690" s="45"/>
    </row>
    <row r="1691" spans="1:10" ht="14.1" customHeight="1" x14ac:dyDescent="0.2">
      <c r="A1691" s="82">
        <v>52151504</v>
      </c>
      <c r="B1691" s="69" t="str">
        <f ca="1">IFERROR(INDEX(UNSPSCDes,MATCH(INDIRECT(ADDRESS(ROW(),COLUMN()-1,4)),UNSPSCCode,0)),"")</f>
        <v>Tazas o vasos o tapas desechables para uso doméstico</v>
      </c>
      <c r="C1691" s="82" t="s">
        <v>4736</v>
      </c>
      <c r="D1691" s="82">
        <v>6</v>
      </c>
      <c r="E1691" s="71">
        <v>6238</v>
      </c>
      <c r="F1691" s="70">
        <f ca="1">INDIRECT(ADDRESS(ROW(),COLUMN()-2,4))*INDIRECT(ADDRESS(ROW(),COLUMN()-1,4))</f>
        <v>37428</v>
      </c>
      <c r="G1691" s="45"/>
      <c r="H1691" s="45"/>
      <c r="I1691" s="45"/>
      <c r="J1691" s="45"/>
    </row>
    <row r="1692" spans="1:10" ht="13.5" customHeight="1" x14ac:dyDescent="0.2">
      <c r="A1692" s="82">
        <v>52151504</v>
      </c>
      <c r="B1692" s="69" t="str">
        <f ca="1">IFERROR(INDEX(UNSPSCDes,MATCH(INDIRECT(ADDRESS(ROW(),COLUMN()-1,4)),UNSPSCCode,0)),"")</f>
        <v>Tazas o vasos o tapas desechables para uso doméstico</v>
      </c>
      <c r="C1692" s="82" t="s">
        <v>4736</v>
      </c>
      <c r="D1692" s="82">
        <v>8</v>
      </c>
      <c r="E1692" s="71">
        <v>6600</v>
      </c>
      <c r="F1692" s="70">
        <f ca="1">INDIRECT(ADDRESS(ROW(),COLUMN()-2,4))*INDIRECT(ADDRESS(ROW(),COLUMN()-1,4))</f>
        <v>52800</v>
      </c>
      <c r="G1692" s="45"/>
      <c r="H1692" s="45"/>
      <c r="I1692" s="45"/>
      <c r="J1692" s="45"/>
    </row>
    <row r="1693" spans="1:10" ht="13.5" customHeight="1" x14ac:dyDescent="0.2">
      <c r="A1693" s="82">
        <v>52151503</v>
      </c>
      <c r="B1693" s="69" t="str">
        <f ca="1">IFERROR(INDEX(UNSPSCDes,MATCH(INDIRECT(ADDRESS(ROW(),COLUMN()-1,4)),UNSPSCCode,0)),"")</f>
        <v>Cubiertos desechables para uso doméstico</v>
      </c>
      <c r="C1693" s="82" t="s">
        <v>4736</v>
      </c>
      <c r="D1693" s="82">
        <v>3</v>
      </c>
      <c r="E1693" s="71">
        <v>1662</v>
      </c>
      <c r="F1693" s="70">
        <f ca="1">INDIRECT(ADDRESS(ROW(),COLUMN()-2,4))*INDIRECT(ADDRESS(ROW(),COLUMN()-1,4))</f>
        <v>4986</v>
      </c>
      <c r="G1693" s="45"/>
      <c r="H1693" s="45"/>
      <c r="I1693" s="45"/>
      <c r="J1693" s="45"/>
    </row>
    <row r="1694" spans="1:10" ht="13.5" customHeight="1" x14ac:dyDescent="0.2">
      <c r="A1694" s="82">
        <v>52151502</v>
      </c>
      <c r="B1694" s="69" t="str">
        <f ca="1">IFERROR(INDEX(UNSPSCDes,MATCH(INDIRECT(ADDRESS(ROW(),COLUMN()-1,4)),UNSPSCCode,0)),"")</f>
        <v>Platos desechables para uso doméstico</v>
      </c>
      <c r="C1694" s="82" t="s">
        <v>4736</v>
      </c>
      <c r="D1694" s="82">
        <v>4</v>
      </c>
      <c r="E1694" s="71">
        <v>2745</v>
      </c>
      <c r="F1694" s="70">
        <f ca="1">INDIRECT(ADDRESS(ROW(),COLUMN()-2,4))*INDIRECT(ADDRESS(ROW(),COLUMN()-1,4))</f>
        <v>10980</v>
      </c>
      <c r="G1694" s="45"/>
      <c r="H1694" s="45"/>
      <c r="I1694" s="45"/>
      <c r="J1694" s="45"/>
    </row>
    <row r="1695" spans="1:10" ht="14.1" customHeight="1" x14ac:dyDescent="0.2">
      <c r="A1695" s="45"/>
      <c r="B1695" s="45"/>
      <c r="C1695" s="45"/>
      <c r="D1695" s="45"/>
      <c r="E1695" s="73" t="s">
        <v>12551</v>
      </c>
      <c r="F1695" s="74">
        <f ca="1">SUM(Table3110[MONTO TOTAL ESTIMADO])</f>
        <v>106194</v>
      </c>
      <c r="G1695" s="45"/>
      <c r="H1695" s="45" t="str">
        <f>C1684</f>
        <v>Bienes</v>
      </c>
      <c r="I1695" s="45" t="str">
        <f>E1684</f>
        <v>Sí</v>
      </c>
      <c r="J1695" s="45" t="str">
        <f>D1684</f>
        <v>Compras por debajo del Umbral</v>
      </c>
    </row>
    <row r="1696" spans="1:10" ht="14.1" customHeight="1" thickBot="1" x14ac:dyDescent="0.3"/>
    <row r="1697" spans="1:10" ht="33.75" customHeight="1" thickBot="1" x14ac:dyDescent="0.25">
      <c r="A1697" s="64" t="s">
        <v>16383</v>
      </c>
      <c r="B1697" s="64" t="s">
        <v>161</v>
      </c>
      <c r="C1697" s="64" t="s">
        <v>11725</v>
      </c>
      <c r="D1697" s="64" t="s">
        <v>14378</v>
      </c>
      <c r="E1697" s="64" t="s">
        <v>10963</v>
      </c>
      <c r="F1697" s="64" t="s">
        <v>11096</v>
      </c>
      <c r="G1697" s="45"/>
      <c r="H1697" s="45"/>
      <c r="I1697" s="45"/>
      <c r="J1697" s="45"/>
    </row>
    <row r="1698" spans="1:10" ht="14.1" customHeight="1" thickBot="1" x14ac:dyDescent="0.25">
      <c r="A1698" s="66" t="s">
        <v>18978</v>
      </c>
      <c r="B1698" s="66" t="s">
        <v>18974</v>
      </c>
      <c r="C1698" s="66" t="s">
        <v>17799</v>
      </c>
      <c r="D1698" s="66" t="s">
        <v>17484</v>
      </c>
      <c r="E1698" s="66" t="s">
        <v>8856</v>
      </c>
      <c r="F1698" s="66"/>
      <c r="G1698" s="45"/>
      <c r="H1698" s="45"/>
      <c r="I1698" s="45"/>
      <c r="J1698" s="45"/>
    </row>
    <row r="1699" spans="1:10" ht="14.1" customHeight="1" thickBot="1" x14ac:dyDescent="0.25">
      <c r="A1699" s="87" t="s">
        <v>14828</v>
      </c>
      <c r="B1699" s="67" t="s">
        <v>8530</v>
      </c>
      <c r="C1699" s="76">
        <v>44580</v>
      </c>
      <c r="D1699" s="87" t="s">
        <v>9387</v>
      </c>
      <c r="E1699" s="67" t="s">
        <v>13094</v>
      </c>
      <c r="F1699" s="81" t="s">
        <v>3080</v>
      </c>
      <c r="G1699" s="45"/>
      <c r="H1699" s="45"/>
      <c r="I1699" s="45"/>
      <c r="J1699" s="45"/>
    </row>
    <row r="1700" spans="1:10" ht="14.1" customHeight="1" thickBot="1" x14ac:dyDescent="0.25">
      <c r="A1700" s="88"/>
      <c r="B1700" s="67" t="s">
        <v>1786</v>
      </c>
      <c r="C1700" s="77">
        <f>IF(C1699="","",IF(AND(MONTH(C1699)&gt;=1,MONTH(C1699)&lt;=3),1,IF(AND(MONTH(C1699)&gt;=4,MONTH(C1699)&lt;=6),2,IF(AND(MONTH(C1699)&gt;=7,MONTH(C1699)&lt;=9),3,4))))</f>
        <v>1</v>
      </c>
      <c r="D1700" s="88"/>
      <c r="E1700" s="67" t="s">
        <v>2417</v>
      </c>
      <c r="F1700" s="81" t="s">
        <v>11113</v>
      </c>
      <c r="G1700" s="45"/>
      <c r="H1700" s="45"/>
      <c r="I1700" s="45"/>
      <c r="J1700" s="45"/>
    </row>
    <row r="1701" spans="1:10" ht="14.1" customHeight="1" thickBot="1" x14ac:dyDescent="0.25">
      <c r="A1701" s="88"/>
      <c r="B1701" s="67" t="s">
        <v>12943</v>
      </c>
      <c r="C1701" s="76">
        <v>44592</v>
      </c>
      <c r="D1701" s="88"/>
      <c r="E1701" s="67" t="s">
        <v>3073</v>
      </c>
      <c r="F1701" s="81" t="s">
        <v>11113</v>
      </c>
      <c r="G1701" s="45"/>
      <c r="H1701" s="45"/>
      <c r="I1701" s="45"/>
      <c r="J1701" s="45"/>
    </row>
    <row r="1702" spans="1:10" ht="14.1" customHeight="1" thickBot="1" x14ac:dyDescent="0.25">
      <c r="A1702" s="88"/>
      <c r="B1702" s="67" t="s">
        <v>1786</v>
      </c>
      <c r="C1702" s="77">
        <f>IF(C1701="","",IF(AND(MONTH(C1701)&gt;=1,MONTH(C1701)&lt;=3),1,IF(AND(MONTH(C1701)&gt;=4,MONTH(C1701)&lt;=6),2,IF(AND(MONTH(C1701)&gt;=7,MONTH(C1701)&lt;=9),3,4))))</f>
        <v>1</v>
      </c>
      <c r="D1702" s="88"/>
      <c r="E1702" s="67" t="s">
        <v>13193</v>
      </c>
      <c r="F1702" s="66" t="s">
        <v>11113</v>
      </c>
      <c r="G1702" s="45"/>
      <c r="H1702" s="45"/>
      <c r="I1702" s="45"/>
      <c r="J1702" s="45"/>
    </row>
    <row r="1703" spans="1:10" ht="14.1" customHeight="1" thickBot="1" x14ac:dyDescent="0.25">
      <c r="A1703" s="45"/>
      <c r="B1703" s="45"/>
      <c r="C1703" s="45"/>
      <c r="D1703" s="45"/>
      <c r="E1703" s="45"/>
      <c r="F1703" s="45"/>
      <c r="G1703" s="45"/>
      <c r="H1703" s="45"/>
      <c r="I1703" s="45"/>
      <c r="J1703" s="45"/>
    </row>
    <row r="1704" spans="1:10" ht="14.1" customHeight="1" thickBot="1" x14ac:dyDescent="0.25">
      <c r="A1704" s="72" t="s">
        <v>15736</v>
      </c>
      <c r="B1704" s="72" t="s">
        <v>16147</v>
      </c>
      <c r="C1704" s="72" t="s">
        <v>15642</v>
      </c>
      <c r="D1704" s="72" t="s">
        <v>15252</v>
      </c>
      <c r="E1704" s="72" t="s">
        <v>6933</v>
      </c>
      <c r="F1704" s="72" t="s">
        <v>15281</v>
      </c>
      <c r="G1704" s="45"/>
      <c r="H1704" s="45"/>
      <c r="I1704" s="45"/>
      <c r="J1704" s="45"/>
    </row>
    <row r="1705" spans="1:10" ht="14.1" customHeight="1" x14ac:dyDescent="0.2">
      <c r="A1705" s="82">
        <v>14111704</v>
      </c>
      <c r="B1705" s="69" t="str">
        <f t="shared" ref="B1705:B1711" ca="1" si="54">IFERROR(INDEX(UNSPSCDes,MATCH(INDIRECT(ADDRESS(ROW(),COLUMN()-1,4)),UNSPSCCode,0)),"")</f>
        <v>Papel higiénico</v>
      </c>
      <c r="C1705" s="82" t="s">
        <v>4736</v>
      </c>
      <c r="D1705" s="82">
        <v>96</v>
      </c>
      <c r="E1705" s="71">
        <v>990</v>
      </c>
      <c r="F1705" s="70">
        <f t="shared" ref="F1705:F1711" ca="1" si="55">INDIRECT(ADDRESS(ROW(),COLUMN()-2,4))*INDIRECT(ADDRESS(ROW(),COLUMN()-1,4))</f>
        <v>95040</v>
      </c>
      <c r="G1705" s="45"/>
      <c r="H1705" s="45"/>
      <c r="I1705" s="45"/>
      <c r="J1705" s="45"/>
    </row>
    <row r="1706" spans="1:10" ht="13.5" customHeight="1" x14ac:dyDescent="0.2">
      <c r="A1706" s="82">
        <v>14111705</v>
      </c>
      <c r="B1706" s="69" t="str">
        <f t="shared" ca="1" si="54"/>
        <v>Servilletas de papel</v>
      </c>
      <c r="C1706" s="82" t="s">
        <v>4736</v>
      </c>
      <c r="D1706" s="82">
        <v>50</v>
      </c>
      <c r="E1706" s="71">
        <v>785</v>
      </c>
      <c r="F1706" s="70">
        <f t="shared" ca="1" si="55"/>
        <v>39250</v>
      </c>
      <c r="G1706" s="45"/>
      <c r="H1706" s="45"/>
      <c r="I1706" s="45"/>
      <c r="J1706" s="45"/>
    </row>
    <row r="1707" spans="1:10" ht="13.5" customHeight="1" x14ac:dyDescent="0.2">
      <c r="A1707" s="82">
        <v>14111705</v>
      </c>
      <c r="B1707" s="69" t="str">
        <f t="shared" ca="1" si="54"/>
        <v>Servilletas de papel</v>
      </c>
      <c r="C1707" s="82" t="s">
        <v>1449</v>
      </c>
      <c r="D1707" s="82">
        <v>60</v>
      </c>
      <c r="E1707" s="71">
        <v>110</v>
      </c>
      <c r="F1707" s="70">
        <f t="shared" ca="1" si="55"/>
        <v>6600</v>
      </c>
      <c r="G1707" s="45"/>
      <c r="H1707" s="45"/>
      <c r="I1707" s="45"/>
      <c r="J1707" s="45"/>
    </row>
    <row r="1708" spans="1:10" ht="13.5" customHeight="1" x14ac:dyDescent="0.2">
      <c r="A1708" s="82">
        <v>14111704</v>
      </c>
      <c r="B1708" s="69" t="str">
        <f t="shared" ca="1" si="54"/>
        <v>Papel higiénico</v>
      </c>
      <c r="C1708" s="82" t="s">
        <v>4736</v>
      </c>
      <c r="D1708" s="82">
        <v>25</v>
      </c>
      <c r="E1708" s="71">
        <v>1013</v>
      </c>
      <c r="F1708" s="70">
        <f t="shared" ca="1" si="55"/>
        <v>25325</v>
      </c>
      <c r="G1708" s="45"/>
      <c r="H1708" s="45"/>
      <c r="I1708" s="45"/>
      <c r="J1708" s="45"/>
    </row>
    <row r="1709" spans="1:10" ht="13.5" customHeight="1" x14ac:dyDescent="0.2">
      <c r="A1709" s="82">
        <v>14111703</v>
      </c>
      <c r="B1709" s="69" t="str">
        <f t="shared" ca="1" si="54"/>
        <v>Toallas de papel</v>
      </c>
      <c r="C1709" s="82" t="s">
        <v>1449</v>
      </c>
      <c r="D1709" s="82">
        <v>60</v>
      </c>
      <c r="E1709" s="71">
        <v>222</v>
      </c>
      <c r="F1709" s="70">
        <f t="shared" ca="1" si="55"/>
        <v>13320</v>
      </c>
      <c r="G1709" s="45"/>
      <c r="H1709" s="45"/>
      <c r="I1709" s="45"/>
      <c r="J1709" s="45"/>
    </row>
    <row r="1710" spans="1:10" ht="13.5" customHeight="1" x14ac:dyDescent="0.2">
      <c r="A1710" s="82">
        <v>47131701</v>
      </c>
      <c r="B1710" s="69" t="str">
        <f t="shared" ca="1" si="54"/>
        <v>Dispensadores de toallas de papel</v>
      </c>
      <c r="C1710" s="82" t="s">
        <v>1449</v>
      </c>
      <c r="D1710" s="82">
        <v>6</v>
      </c>
      <c r="E1710" s="71">
        <v>3400</v>
      </c>
      <c r="F1710" s="70">
        <f t="shared" ca="1" si="55"/>
        <v>20400</v>
      </c>
      <c r="G1710" s="45"/>
      <c r="H1710" s="45"/>
      <c r="I1710" s="45"/>
      <c r="J1710" s="45"/>
    </row>
    <row r="1711" spans="1:10" ht="13.5" customHeight="1" x14ac:dyDescent="0.2">
      <c r="A1711" s="82">
        <v>14111703</v>
      </c>
      <c r="B1711" s="69" t="str">
        <f t="shared" ca="1" si="54"/>
        <v>Toallas de papel</v>
      </c>
      <c r="C1711" s="82" t="s">
        <v>4736</v>
      </c>
      <c r="D1711" s="82">
        <v>30</v>
      </c>
      <c r="E1711" s="71">
        <v>1400</v>
      </c>
      <c r="F1711" s="70">
        <f t="shared" ca="1" si="55"/>
        <v>42000</v>
      </c>
      <c r="G1711" s="45"/>
      <c r="H1711" s="45"/>
      <c r="I1711" s="45"/>
      <c r="J1711" s="45"/>
    </row>
    <row r="1712" spans="1:10" ht="14.1" customHeight="1" x14ac:dyDescent="0.2">
      <c r="A1712" s="45"/>
      <c r="B1712" s="45"/>
      <c r="C1712" s="45"/>
      <c r="D1712" s="45"/>
      <c r="E1712" s="73" t="s">
        <v>12551</v>
      </c>
      <c r="F1712" s="74">
        <f ca="1">SUM(Table3111[MONTO TOTAL ESTIMADO])</f>
        <v>241935</v>
      </c>
      <c r="G1712" s="45"/>
      <c r="H1712" s="45" t="str">
        <f>C1698</f>
        <v>Bienes</v>
      </c>
      <c r="I1712" s="45" t="str">
        <f>E1698</f>
        <v>Sí</v>
      </c>
      <c r="J1712" s="45" t="str">
        <f>D1698</f>
        <v>Compras Menores</v>
      </c>
    </row>
    <row r="1713" spans="1:10" ht="14.1" customHeight="1" thickBot="1" x14ac:dyDescent="0.3"/>
    <row r="1714" spans="1:10" ht="33.75" customHeight="1" thickBot="1" x14ac:dyDescent="0.25">
      <c r="A1714" s="64" t="s">
        <v>16383</v>
      </c>
      <c r="B1714" s="64" t="s">
        <v>161</v>
      </c>
      <c r="C1714" s="64" t="s">
        <v>11725</v>
      </c>
      <c r="D1714" s="64" t="s">
        <v>14378</v>
      </c>
      <c r="E1714" s="64" t="s">
        <v>10963</v>
      </c>
      <c r="F1714" s="64" t="s">
        <v>11096</v>
      </c>
      <c r="G1714" s="45"/>
      <c r="H1714" s="45"/>
      <c r="I1714" s="45"/>
      <c r="J1714" s="45"/>
    </row>
    <row r="1715" spans="1:10" ht="14.1" customHeight="1" thickBot="1" x14ac:dyDescent="0.25">
      <c r="A1715" s="66" t="s">
        <v>18978</v>
      </c>
      <c r="B1715" s="66" t="s">
        <v>18974</v>
      </c>
      <c r="C1715" s="66" t="s">
        <v>17799</v>
      </c>
      <c r="D1715" s="66" t="s">
        <v>17484</v>
      </c>
      <c r="E1715" s="66" t="s">
        <v>8856</v>
      </c>
      <c r="F1715" s="66"/>
      <c r="G1715" s="45"/>
      <c r="H1715" s="45"/>
      <c r="I1715" s="45"/>
      <c r="J1715" s="45"/>
    </row>
    <row r="1716" spans="1:10" ht="14.1" customHeight="1" thickBot="1" x14ac:dyDescent="0.25">
      <c r="A1716" s="87" t="s">
        <v>14828</v>
      </c>
      <c r="B1716" s="67" t="s">
        <v>8530</v>
      </c>
      <c r="C1716" s="76">
        <v>44670</v>
      </c>
      <c r="D1716" s="87" t="s">
        <v>9387</v>
      </c>
      <c r="E1716" s="67" t="s">
        <v>13094</v>
      </c>
      <c r="F1716" s="81" t="s">
        <v>3080</v>
      </c>
      <c r="G1716" s="45"/>
      <c r="H1716" s="45"/>
      <c r="I1716" s="45"/>
      <c r="J1716" s="45"/>
    </row>
    <row r="1717" spans="1:10" ht="14.1" customHeight="1" thickBot="1" x14ac:dyDescent="0.25">
      <c r="A1717" s="88"/>
      <c r="B1717" s="67" t="s">
        <v>1786</v>
      </c>
      <c r="C1717" s="77">
        <f>IF(C1716="","",IF(AND(MONTH(C1716)&gt;=1,MONTH(C1716)&lt;=3),1,IF(AND(MONTH(C1716)&gt;=4,MONTH(C1716)&lt;=6),2,IF(AND(MONTH(C1716)&gt;=7,MONTH(C1716)&lt;=9),3,4))))</f>
        <v>2</v>
      </c>
      <c r="D1717" s="88"/>
      <c r="E1717" s="67" t="s">
        <v>2417</v>
      </c>
      <c r="F1717" s="81" t="s">
        <v>11113</v>
      </c>
      <c r="G1717" s="45"/>
      <c r="H1717" s="45"/>
      <c r="I1717" s="45"/>
      <c r="J1717" s="45"/>
    </row>
    <row r="1718" spans="1:10" ht="14.1" customHeight="1" thickBot="1" x14ac:dyDescent="0.25">
      <c r="A1718" s="88"/>
      <c r="B1718" s="67" t="s">
        <v>12943</v>
      </c>
      <c r="C1718" s="76">
        <v>44680</v>
      </c>
      <c r="D1718" s="88"/>
      <c r="E1718" s="67" t="s">
        <v>3073</v>
      </c>
      <c r="F1718" s="81" t="s">
        <v>11113</v>
      </c>
      <c r="G1718" s="45"/>
      <c r="H1718" s="45"/>
      <c r="I1718" s="45"/>
      <c r="J1718" s="45"/>
    </row>
    <row r="1719" spans="1:10" ht="14.1" customHeight="1" thickBot="1" x14ac:dyDescent="0.25">
      <c r="A1719" s="88"/>
      <c r="B1719" s="67" t="s">
        <v>1786</v>
      </c>
      <c r="C1719" s="77">
        <f>IF(C1718="","",IF(AND(MONTH(C1718)&gt;=1,MONTH(C1718)&lt;=3),1,IF(AND(MONTH(C1718)&gt;=4,MONTH(C1718)&lt;=6),2,IF(AND(MONTH(C1718)&gt;=7,MONTH(C1718)&lt;=9),3,4))))</f>
        <v>2</v>
      </c>
      <c r="D1719" s="88"/>
      <c r="E1719" s="67" t="s">
        <v>13193</v>
      </c>
      <c r="F1719" s="66" t="s">
        <v>11113</v>
      </c>
      <c r="G1719" s="45"/>
      <c r="H1719" s="45"/>
      <c r="I1719" s="45"/>
      <c r="J1719" s="45"/>
    </row>
    <row r="1720" spans="1:10" ht="14.1" customHeight="1" thickBot="1" x14ac:dyDescent="0.25">
      <c r="A1720" s="45"/>
      <c r="B1720" s="45"/>
      <c r="C1720" s="45"/>
      <c r="D1720" s="45"/>
      <c r="E1720" s="45"/>
      <c r="F1720" s="45"/>
      <c r="G1720" s="45"/>
      <c r="H1720" s="45"/>
      <c r="I1720" s="45"/>
      <c r="J1720" s="45"/>
    </row>
    <row r="1721" spans="1:10" ht="14.1" customHeight="1" thickBot="1" x14ac:dyDescent="0.25">
      <c r="A1721" s="72" t="s">
        <v>15736</v>
      </c>
      <c r="B1721" s="72" t="s">
        <v>16147</v>
      </c>
      <c r="C1721" s="72" t="s">
        <v>15642</v>
      </c>
      <c r="D1721" s="72" t="s">
        <v>15252</v>
      </c>
      <c r="E1721" s="72" t="s">
        <v>6933</v>
      </c>
      <c r="F1721" s="72" t="s">
        <v>15281</v>
      </c>
      <c r="G1721" s="45"/>
      <c r="H1721" s="45"/>
      <c r="I1721" s="45"/>
      <c r="J1721" s="45"/>
    </row>
    <row r="1722" spans="1:10" ht="14.1" customHeight="1" x14ac:dyDescent="0.2">
      <c r="A1722" s="82">
        <v>14111704</v>
      </c>
      <c r="B1722" s="69" t="str">
        <f t="shared" ref="B1722:B1728" ca="1" si="56">IFERROR(INDEX(UNSPSCDes,MATCH(INDIRECT(ADDRESS(ROW(),COLUMN()-1,4)),UNSPSCCode,0)),"")</f>
        <v>Papel higiénico</v>
      </c>
      <c r="C1722" s="82" t="s">
        <v>4736</v>
      </c>
      <c r="D1722" s="82">
        <v>96</v>
      </c>
      <c r="E1722" s="71">
        <v>990</v>
      </c>
      <c r="F1722" s="70">
        <f t="shared" ref="F1722:F1728" ca="1" si="57">INDIRECT(ADDRESS(ROW(),COLUMN()-2,4))*INDIRECT(ADDRESS(ROW(),COLUMN()-1,4))</f>
        <v>95040</v>
      </c>
      <c r="G1722" s="45"/>
      <c r="H1722" s="45"/>
      <c r="I1722" s="45"/>
      <c r="J1722" s="45"/>
    </row>
    <row r="1723" spans="1:10" ht="13.5" customHeight="1" x14ac:dyDescent="0.2">
      <c r="A1723" s="82">
        <v>14111705</v>
      </c>
      <c r="B1723" s="69" t="str">
        <f t="shared" ca="1" si="56"/>
        <v>Servilletas de papel</v>
      </c>
      <c r="C1723" s="82" t="s">
        <v>4736</v>
      </c>
      <c r="D1723" s="82">
        <v>50</v>
      </c>
      <c r="E1723" s="71">
        <v>785</v>
      </c>
      <c r="F1723" s="70">
        <f t="shared" ca="1" si="57"/>
        <v>39250</v>
      </c>
      <c r="G1723" s="45"/>
      <c r="H1723" s="45"/>
      <c r="I1723" s="45"/>
      <c r="J1723" s="45"/>
    </row>
    <row r="1724" spans="1:10" ht="13.5" customHeight="1" x14ac:dyDescent="0.2">
      <c r="A1724" s="82">
        <v>14111705</v>
      </c>
      <c r="B1724" s="69" t="str">
        <f t="shared" ca="1" si="56"/>
        <v>Servilletas de papel</v>
      </c>
      <c r="C1724" s="82" t="s">
        <v>1449</v>
      </c>
      <c r="D1724" s="82">
        <v>60</v>
      </c>
      <c r="E1724" s="71">
        <v>110</v>
      </c>
      <c r="F1724" s="70">
        <f t="shared" ca="1" si="57"/>
        <v>6600</v>
      </c>
      <c r="G1724" s="45"/>
      <c r="H1724" s="45"/>
      <c r="I1724" s="45"/>
      <c r="J1724" s="45"/>
    </row>
    <row r="1725" spans="1:10" ht="13.5" customHeight="1" x14ac:dyDescent="0.2">
      <c r="A1725" s="82">
        <v>14111704</v>
      </c>
      <c r="B1725" s="69" t="str">
        <f t="shared" ca="1" si="56"/>
        <v>Papel higiénico</v>
      </c>
      <c r="C1725" s="82" t="s">
        <v>4736</v>
      </c>
      <c r="D1725" s="82">
        <v>25</v>
      </c>
      <c r="E1725" s="71">
        <v>1013</v>
      </c>
      <c r="F1725" s="70">
        <f t="shared" ca="1" si="57"/>
        <v>25325</v>
      </c>
      <c r="G1725" s="45"/>
      <c r="H1725" s="45"/>
      <c r="I1725" s="45"/>
      <c r="J1725" s="45"/>
    </row>
    <row r="1726" spans="1:10" ht="13.5" customHeight="1" x14ac:dyDescent="0.2">
      <c r="A1726" s="82">
        <v>14111703</v>
      </c>
      <c r="B1726" s="69" t="str">
        <f t="shared" ca="1" si="56"/>
        <v>Toallas de papel</v>
      </c>
      <c r="C1726" s="82" t="s">
        <v>1449</v>
      </c>
      <c r="D1726" s="82">
        <v>60</v>
      </c>
      <c r="E1726" s="71">
        <v>222</v>
      </c>
      <c r="F1726" s="70">
        <f t="shared" ca="1" si="57"/>
        <v>13320</v>
      </c>
      <c r="G1726" s="45"/>
      <c r="H1726" s="45"/>
      <c r="I1726" s="45"/>
      <c r="J1726" s="45"/>
    </row>
    <row r="1727" spans="1:10" ht="13.5" customHeight="1" x14ac:dyDescent="0.2">
      <c r="A1727" s="82">
        <v>47131701</v>
      </c>
      <c r="B1727" s="69" t="str">
        <f t="shared" ca="1" si="56"/>
        <v>Dispensadores de toallas de papel</v>
      </c>
      <c r="C1727" s="82" t="s">
        <v>1449</v>
      </c>
      <c r="D1727" s="82">
        <v>6</v>
      </c>
      <c r="E1727" s="71">
        <v>3400</v>
      </c>
      <c r="F1727" s="70">
        <f t="shared" ca="1" si="57"/>
        <v>20400</v>
      </c>
      <c r="G1727" s="45"/>
      <c r="H1727" s="45"/>
      <c r="I1727" s="45"/>
      <c r="J1727" s="45"/>
    </row>
    <row r="1728" spans="1:10" ht="13.5" customHeight="1" x14ac:dyDescent="0.2">
      <c r="A1728" s="82">
        <v>14111703</v>
      </c>
      <c r="B1728" s="69" t="str">
        <f t="shared" ca="1" si="56"/>
        <v>Toallas de papel</v>
      </c>
      <c r="C1728" s="82" t="s">
        <v>4736</v>
      </c>
      <c r="D1728" s="82">
        <v>30</v>
      </c>
      <c r="E1728" s="71">
        <v>1400</v>
      </c>
      <c r="F1728" s="70">
        <f t="shared" ca="1" si="57"/>
        <v>42000</v>
      </c>
      <c r="G1728" s="45"/>
      <c r="H1728" s="45"/>
      <c r="I1728" s="45"/>
      <c r="J1728" s="45"/>
    </row>
    <row r="1729" spans="1:10" ht="14.1" customHeight="1" x14ac:dyDescent="0.2">
      <c r="A1729" s="45"/>
      <c r="B1729" s="45"/>
      <c r="C1729" s="45"/>
      <c r="D1729" s="45"/>
      <c r="E1729" s="73" t="s">
        <v>12551</v>
      </c>
      <c r="F1729" s="74">
        <f ca="1">SUM(Table3112[MONTO TOTAL ESTIMADO])</f>
        <v>241935</v>
      </c>
      <c r="G1729" s="45"/>
      <c r="H1729" s="45" t="str">
        <f>C1715</f>
        <v>Bienes</v>
      </c>
      <c r="I1729" s="45" t="str">
        <f>E1715</f>
        <v>Sí</v>
      </c>
      <c r="J1729" s="45" t="str">
        <f>D1715</f>
        <v>Compras Menores</v>
      </c>
    </row>
    <row r="1730" spans="1:10" ht="14.1" customHeight="1" thickBot="1" x14ac:dyDescent="0.3"/>
    <row r="1731" spans="1:10" ht="33.75" customHeight="1" thickBot="1" x14ac:dyDescent="0.25">
      <c r="A1731" s="64" t="s">
        <v>16383</v>
      </c>
      <c r="B1731" s="64" t="s">
        <v>161</v>
      </c>
      <c r="C1731" s="64" t="s">
        <v>11725</v>
      </c>
      <c r="D1731" s="64" t="s">
        <v>14378</v>
      </c>
      <c r="E1731" s="64" t="s">
        <v>10963</v>
      </c>
      <c r="F1731" s="64" t="s">
        <v>11096</v>
      </c>
      <c r="G1731" s="45"/>
      <c r="H1731" s="45"/>
      <c r="I1731" s="45"/>
      <c r="J1731" s="45"/>
    </row>
    <row r="1732" spans="1:10" ht="14.1" customHeight="1" thickBot="1" x14ac:dyDescent="0.25">
      <c r="A1732" s="66" t="s">
        <v>18920</v>
      </c>
      <c r="B1732" s="66" t="s">
        <v>18921</v>
      </c>
      <c r="C1732" s="66" t="s">
        <v>6799</v>
      </c>
      <c r="D1732" s="66" t="s">
        <v>17484</v>
      </c>
      <c r="E1732" s="66" t="s">
        <v>8856</v>
      </c>
      <c r="F1732" s="66"/>
      <c r="G1732" s="45"/>
      <c r="H1732" s="45"/>
      <c r="I1732" s="45"/>
      <c r="J1732" s="45"/>
    </row>
    <row r="1733" spans="1:10" ht="14.1" customHeight="1" thickBot="1" x14ac:dyDescent="0.25">
      <c r="A1733" s="87" t="s">
        <v>14828</v>
      </c>
      <c r="B1733" s="67" t="s">
        <v>8530</v>
      </c>
      <c r="C1733" s="76">
        <v>44746</v>
      </c>
      <c r="D1733" s="87" t="s">
        <v>9387</v>
      </c>
      <c r="E1733" s="67" t="s">
        <v>13094</v>
      </c>
      <c r="F1733" s="81" t="s">
        <v>3080</v>
      </c>
      <c r="G1733" s="45"/>
      <c r="H1733" s="45"/>
      <c r="I1733" s="45"/>
      <c r="J1733" s="45"/>
    </row>
    <row r="1734" spans="1:10" ht="14.1" customHeight="1" thickBot="1" x14ac:dyDescent="0.25">
      <c r="A1734" s="88"/>
      <c r="B1734" s="67" t="s">
        <v>1786</v>
      </c>
      <c r="C1734" s="77">
        <f>IF(C1733="","",IF(AND(MONTH(C1733)&gt;=1,MONTH(C1733)&lt;=3),1,IF(AND(MONTH(C1733)&gt;=4,MONTH(C1733)&lt;=6),2,IF(AND(MONTH(C1733)&gt;=7,MONTH(C1733)&lt;=9),3,4))))</f>
        <v>3</v>
      </c>
      <c r="D1734" s="88"/>
      <c r="E1734" s="67" t="s">
        <v>2417</v>
      </c>
      <c r="F1734" s="81" t="s">
        <v>11113</v>
      </c>
      <c r="G1734" s="45"/>
      <c r="H1734" s="45"/>
      <c r="I1734" s="45"/>
      <c r="J1734" s="45"/>
    </row>
    <row r="1735" spans="1:10" ht="14.1" customHeight="1" thickBot="1" x14ac:dyDescent="0.25">
      <c r="A1735" s="88"/>
      <c r="B1735" s="67" t="s">
        <v>12943</v>
      </c>
      <c r="C1735" s="76">
        <v>44756</v>
      </c>
      <c r="D1735" s="88"/>
      <c r="E1735" s="67" t="s">
        <v>3073</v>
      </c>
      <c r="F1735" s="81" t="s">
        <v>11113</v>
      </c>
      <c r="G1735" s="45"/>
      <c r="H1735" s="45"/>
      <c r="I1735" s="45"/>
      <c r="J1735" s="45"/>
    </row>
    <row r="1736" spans="1:10" ht="14.1" customHeight="1" thickBot="1" x14ac:dyDescent="0.25">
      <c r="A1736" s="88"/>
      <c r="B1736" s="67" t="s">
        <v>1786</v>
      </c>
      <c r="C1736" s="77">
        <f>IF(C1735="","",IF(AND(MONTH(C1735)&gt;=1,MONTH(C1735)&lt;=3),1,IF(AND(MONTH(C1735)&gt;=4,MONTH(C1735)&lt;=6),2,IF(AND(MONTH(C1735)&gt;=7,MONTH(C1735)&lt;=9),3,4))))</f>
        <v>3</v>
      </c>
      <c r="D1736" s="88"/>
      <c r="E1736" s="67" t="s">
        <v>13193</v>
      </c>
      <c r="F1736" s="66" t="s">
        <v>11113</v>
      </c>
      <c r="G1736" s="45"/>
      <c r="H1736" s="45"/>
      <c r="I1736" s="45"/>
      <c r="J1736" s="45"/>
    </row>
    <row r="1737" spans="1:10" ht="14.1" customHeight="1" thickBot="1" x14ac:dyDescent="0.25">
      <c r="A1737" s="45"/>
      <c r="B1737" s="45"/>
      <c r="C1737" s="45"/>
      <c r="D1737" s="45"/>
      <c r="E1737" s="45"/>
      <c r="F1737" s="45"/>
      <c r="G1737" s="45"/>
      <c r="H1737" s="45"/>
      <c r="I1737" s="45"/>
      <c r="J1737" s="45"/>
    </row>
    <row r="1738" spans="1:10" ht="14.1" customHeight="1" thickBot="1" x14ac:dyDescent="0.25">
      <c r="A1738" s="72" t="s">
        <v>15736</v>
      </c>
      <c r="B1738" s="72" t="s">
        <v>16147</v>
      </c>
      <c r="C1738" s="72" t="s">
        <v>15642</v>
      </c>
      <c r="D1738" s="72" t="s">
        <v>15252</v>
      </c>
      <c r="E1738" s="72" t="s">
        <v>6933</v>
      </c>
      <c r="F1738" s="72" t="s">
        <v>15281</v>
      </c>
      <c r="G1738" s="45"/>
      <c r="H1738" s="45"/>
      <c r="I1738" s="45"/>
      <c r="J1738" s="45"/>
    </row>
    <row r="1739" spans="1:10" ht="13.5" customHeight="1" x14ac:dyDescent="0.2">
      <c r="A1739" s="82">
        <v>78101601</v>
      </c>
      <c r="B1739" s="69" t="str">
        <f ca="1">IFERROR(INDEX(UNSPSCDes,MATCH(INDIRECT(ADDRESS(ROW(),COLUMN()-1,4)),UNSPSCCode,0)),"")</f>
        <v>Servicios de transporte en furgones</v>
      </c>
      <c r="C1739" s="82" t="s">
        <v>1449</v>
      </c>
      <c r="D1739" s="82">
        <v>4</v>
      </c>
      <c r="E1739" s="71">
        <v>240000</v>
      </c>
      <c r="F1739" s="70">
        <f ca="1">INDIRECT(ADDRESS(ROW(),COLUMN()-2,4))*INDIRECT(ADDRESS(ROW(),COLUMN()-1,4))</f>
        <v>960000</v>
      </c>
      <c r="G1739" s="45"/>
      <c r="H1739" s="45"/>
      <c r="I1739" s="45"/>
      <c r="J1739" s="45"/>
    </row>
    <row r="1740" spans="1:10" ht="14.1" customHeight="1" x14ac:dyDescent="0.2">
      <c r="A1740" s="45"/>
      <c r="B1740" s="45"/>
      <c r="C1740" s="45"/>
      <c r="D1740" s="45"/>
      <c r="E1740" s="73" t="s">
        <v>12551</v>
      </c>
      <c r="F1740" s="74">
        <f ca="1">SUM(Table3113[MONTO TOTAL ESTIMADO])</f>
        <v>960000</v>
      </c>
      <c r="G1740" s="45"/>
      <c r="H1740" s="45" t="str">
        <f>C1732</f>
        <v>Servicios</v>
      </c>
      <c r="I1740" s="45" t="str">
        <f>E1732</f>
        <v>Sí</v>
      </c>
      <c r="J1740" s="45" t="str">
        <f>D1732</f>
        <v>Compras Menores</v>
      </c>
    </row>
    <row r="1741" spans="1:10" ht="14.1" customHeight="1" thickBot="1" x14ac:dyDescent="0.3"/>
    <row r="1742" spans="1:10" ht="33.75" customHeight="1" thickBot="1" x14ac:dyDescent="0.25">
      <c r="A1742" s="64" t="s">
        <v>16383</v>
      </c>
      <c r="B1742" s="64" t="s">
        <v>161</v>
      </c>
      <c r="C1742" s="64" t="s">
        <v>11725</v>
      </c>
      <c r="D1742" s="64" t="s">
        <v>14378</v>
      </c>
      <c r="E1742" s="64" t="s">
        <v>10963</v>
      </c>
      <c r="F1742" s="64" t="s">
        <v>11096</v>
      </c>
      <c r="G1742" s="45"/>
      <c r="H1742" s="45"/>
      <c r="I1742" s="45"/>
      <c r="J1742" s="45"/>
    </row>
    <row r="1743" spans="1:10" ht="14.1" customHeight="1" thickBot="1" x14ac:dyDescent="0.25">
      <c r="A1743" s="66" t="s">
        <v>18920</v>
      </c>
      <c r="B1743" s="66" t="s">
        <v>18921</v>
      </c>
      <c r="C1743" s="66" t="s">
        <v>6799</v>
      </c>
      <c r="D1743" s="66" t="s">
        <v>17484</v>
      </c>
      <c r="E1743" s="66" t="s">
        <v>8856</v>
      </c>
      <c r="F1743" s="66"/>
      <c r="G1743" s="45"/>
      <c r="H1743" s="45"/>
      <c r="I1743" s="45"/>
      <c r="J1743" s="45"/>
    </row>
    <row r="1744" spans="1:10" ht="14.1" customHeight="1" thickBot="1" x14ac:dyDescent="0.25">
      <c r="A1744" s="87" t="s">
        <v>14828</v>
      </c>
      <c r="B1744" s="67" t="s">
        <v>8530</v>
      </c>
      <c r="C1744" s="76">
        <v>44872</v>
      </c>
      <c r="D1744" s="87" t="s">
        <v>9387</v>
      </c>
      <c r="E1744" s="67" t="s">
        <v>13094</v>
      </c>
      <c r="F1744" s="81" t="s">
        <v>3080</v>
      </c>
      <c r="G1744" s="45"/>
      <c r="H1744" s="45"/>
      <c r="I1744" s="45"/>
      <c r="J1744" s="45"/>
    </row>
    <row r="1745" spans="1:10" ht="14.1" customHeight="1" thickBot="1" x14ac:dyDescent="0.25">
      <c r="A1745" s="88"/>
      <c r="B1745" s="67" t="s">
        <v>1786</v>
      </c>
      <c r="C1745" s="77">
        <f>IF(C1744="","",IF(AND(MONTH(C1744)&gt;=1,MONTH(C1744)&lt;=3),1,IF(AND(MONTH(C1744)&gt;=4,MONTH(C1744)&lt;=6),2,IF(AND(MONTH(C1744)&gt;=7,MONTH(C1744)&lt;=9),3,4))))</f>
        <v>4</v>
      </c>
      <c r="D1745" s="88"/>
      <c r="E1745" s="67" t="s">
        <v>2417</v>
      </c>
      <c r="F1745" s="81" t="s">
        <v>11113</v>
      </c>
      <c r="G1745" s="45"/>
      <c r="H1745" s="45"/>
      <c r="I1745" s="45"/>
      <c r="J1745" s="45"/>
    </row>
    <row r="1746" spans="1:10" ht="14.1" customHeight="1" thickBot="1" x14ac:dyDescent="0.25">
      <c r="A1746" s="88"/>
      <c r="B1746" s="67" t="s">
        <v>12943</v>
      </c>
      <c r="C1746" s="76">
        <v>44882</v>
      </c>
      <c r="D1746" s="88"/>
      <c r="E1746" s="67" t="s">
        <v>3073</v>
      </c>
      <c r="F1746" s="81" t="s">
        <v>11113</v>
      </c>
      <c r="G1746" s="45"/>
      <c r="H1746" s="45"/>
      <c r="I1746" s="45"/>
      <c r="J1746" s="45"/>
    </row>
    <row r="1747" spans="1:10" ht="14.1" customHeight="1" thickBot="1" x14ac:dyDescent="0.25">
      <c r="A1747" s="88"/>
      <c r="B1747" s="67" t="s">
        <v>1786</v>
      </c>
      <c r="C1747" s="77">
        <f>IF(C1746="","",IF(AND(MONTH(C1746)&gt;=1,MONTH(C1746)&lt;=3),1,IF(AND(MONTH(C1746)&gt;=4,MONTH(C1746)&lt;=6),2,IF(AND(MONTH(C1746)&gt;=7,MONTH(C1746)&lt;=9),3,4))))</f>
        <v>4</v>
      </c>
      <c r="D1747" s="88"/>
      <c r="E1747" s="67" t="s">
        <v>13193</v>
      </c>
      <c r="F1747" s="66" t="s">
        <v>11113</v>
      </c>
      <c r="G1747" s="45"/>
      <c r="H1747" s="45"/>
      <c r="I1747" s="45"/>
      <c r="J1747" s="45"/>
    </row>
    <row r="1748" spans="1:10" ht="14.1" customHeight="1" thickBot="1" x14ac:dyDescent="0.25">
      <c r="A1748" s="45"/>
      <c r="B1748" s="45"/>
      <c r="C1748" s="45"/>
      <c r="D1748" s="45"/>
      <c r="E1748" s="45"/>
      <c r="F1748" s="45"/>
      <c r="G1748" s="45"/>
      <c r="H1748" s="45"/>
      <c r="I1748" s="45"/>
      <c r="J1748" s="45"/>
    </row>
    <row r="1749" spans="1:10" ht="14.1" customHeight="1" thickBot="1" x14ac:dyDescent="0.25">
      <c r="A1749" s="72" t="s">
        <v>15736</v>
      </c>
      <c r="B1749" s="72" t="s">
        <v>16147</v>
      </c>
      <c r="C1749" s="72" t="s">
        <v>15642</v>
      </c>
      <c r="D1749" s="72" t="s">
        <v>15252</v>
      </c>
      <c r="E1749" s="72" t="s">
        <v>6933</v>
      </c>
      <c r="F1749" s="72" t="s">
        <v>15281</v>
      </c>
      <c r="G1749" s="45"/>
      <c r="H1749" s="45"/>
      <c r="I1749" s="45"/>
      <c r="J1749" s="45"/>
    </row>
    <row r="1750" spans="1:10" ht="13.5" customHeight="1" x14ac:dyDescent="0.2">
      <c r="A1750" s="82">
        <v>78101601</v>
      </c>
      <c r="B1750" s="69" t="str">
        <f ca="1">IFERROR(INDEX(UNSPSCDes,MATCH(INDIRECT(ADDRESS(ROW(),COLUMN()-1,4)),UNSPSCCode,0)),"")</f>
        <v>Servicios de transporte en furgones</v>
      </c>
      <c r="C1750" s="82" t="s">
        <v>1449</v>
      </c>
      <c r="D1750" s="82">
        <v>4</v>
      </c>
      <c r="E1750" s="71">
        <v>240000</v>
      </c>
      <c r="F1750" s="70">
        <f ca="1">INDIRECT(ADDRESS(ROW(),COLUMN()-2,4))*INDIRECT(ADDRESS(ROW(),COLUMN()-1,4))</f>
        <v>960000</v>
      </c>
      <c r="G1750" s="45"/>
      <c r="H1750" s="45"/>
      <c r="I1750" s="45"/>
      <c r="J1750" s="45"/>
    </row>
    <row r="1751" spans="1:10" ht="14.1" customHeight="1" x14ac:dyDescent="0.2">
      <c r="A1751" s="45"/>
      <c r="B1751" s="45"/>
      <c r="C1751" s="45"/>
      <c r="D1751" s="45"/>
      <c r="E1751" s="73" t="s">
        <v>12551</v>
      </c>
      <c r="F1751" s="74">
        <f ca="1">SUM(Table3114[MONTO TOTAL ESTIMADO])</f>
        <v>960000</v>
      </c>
      <c r="G1751" s="45"/>
      <c r="H1751" s="45" t="str">
        <f>C1743</f>
        <v>Servicios</v>
      </c>
      <c r="I1751" s="45" t="str">
        <f>E1743</f>
        <v>Sí</v>
      </c>
      <c r="J1751" s="45" t="str">
        <f>D1743</f>
        <v>Compras Menores</v>
      </c>
    </row>
    <row r="1752" spans="1:10" ht="14.1" customHeight="1" thickBot="1" x14ac:dyDescent="0.3"/>
    <row r="1753" spans="1:10" ht="33.75" customHeight="1" thickBot="1" x14ac:dyDescent="0.25">
      <c r="A1753" s="64" t="s">
        <v>16383</v>
      </c>
      <c r="B1753" s="64" t="s">
        <v>161</v>
      </c>
      <c r="C1753" s="64" t="s">
        <v>11725</v>
      </c>
      <c r="D1753" s="64" t="s">
        <v>14378</v>
      </c>
      <c r="E1753" s="64" t="s">
        <v>10963</v>
      </c>
      <c r="F1753" s="64" t="s">
        <v>11096</v>
      </c>
      <c r="G1753" s="45"/>
      <c r="H1753" s="45"/>
      <c r="I1753" s="45"/>
      <c r="J1753" s="45"/>
    </row>
    <row r="1754" spans="1:10" ht="14.1" customHeight="1" thickBot="1" x14ac:dyDescent="0.25">
      <c r="A1754" s="66" t="s">
        <v>18979</v>
      </c>
      <c r="B1754" s="84" t="s">
        <v>18974</v>
      </c>
      <c r="C1754" s="66" t="s">
        <v>17799</v>
      </c>
      <c r="D1754" s="66" t="s">
        <v>17484</v>
      </c>
      <c r="E1754" s="66" t="s">
        <v>8856</v>
      </c>
      <c r="F1754" s="66"/>
      <c r="G1754" s="45"/>
      <c r="H1754" s="45"/>
      <c r="I1754" s="45"/>
      <c r="J1754" s="45"/>
    </row>
    <row r="1755" spans="1:10" ht="14.1" customHeight="1" thickBot="1" x14ac:dyDescent="0.25">
      <c r="A1755" s="87" t="s">
        <v>14828</v>
      </c>
      <c r="B1755" s="67" t="s">
        <v>8530</v>
      </c>
      <c r="C1755" s="76">
        <v>44582</v>
      </c>
      <c r="D1755" s="87" t="s">
        <v>9387</v>
      </c>
      <c r="E1755" s="67" t="s">
        <v>13094</v>
      </c>
      <c r="F1755" s="81" t="s">
        <v>3080</v>
      </c>
      <c r="G1755" s="45"/>
      <c r="H1755" s="45"/>
      <c r="I1755" s="45"/>
      <c r="J1755" s="45"/>
    </row>
    <row r="1756" spans="1:10" ht="14.1" customHeight="1" thickBot="1" x14ac:dyDescent="0.25">
      <c r="A1756" s="88"/>
      <c r="B1756" s="67" t="s">
        <v>1786</v>
      </c>
      <c r="C1756" s="77">
        <f>IF(C1755="","",IF(AND(MONTH(C1755)&gt;=1,MONTH(C1755)&lt;=3),1,IF(AND(MONTH(C1755)&gt;=4,MONTH(C1755)&lt;=6),2,IF(AND(MONTH(C1755)&gt;=7,MONTH(C1755)&lt;=9),3,4))))</f>
        <v>1</v>
      </c>
      <c r="D1756" s="88"/>
      <c r="E1756" s="67" t="s">
        <v>2417</v>
      </c>
      <c r="F1756" s="81" t="s">
        <v>11113</v>
      </c>
      <c r="G1756" s="45"/>
      <c r="H1756" s="45"/>
      <c r="I1756" s="45"/>
      <c r="J1756" s="45"/>
    </row>
    <row r="1757" spans="1:10" ht="14.1" customHeight="1" thickBot="1" x14ac:dyDescent="0.25">
      <c r="A1757" s="88"/>
      <c r="B1757" s="67" t="s">
        <v>12943</v>
      </c>
      <c r="C1757" s="76">
        <v>44592</v>
      </c>
      <c r="D1757" s="88"/>
      <c r="E1757" s="67" t="s">
        <v>3073</v>
      </c>
      <c r="F1757" s="81" t="s">
        <v>11113</v>
      </c>
      <c r="G1757" s="45"/>
      <c r="H1757" s="45"/>
      <c r="I1757" s="45"/>
      <c r="J1757" s="45"/>
    </row>
    <row r="1758" spans="1:10" ht="14.1" customHeight="1" thickBot="1" x14ac:dyDescent="0.25">
      <c r="A1758" s="88"/>
      <c r="B1758" s="67" t="s">
        <v>1786</v>
      </c>
      <c r="C1758" s="77">
        <f>IF(C1757="","",IF(AND(MONTH(C1757)&gt;=1,MONTH(C1757)&lt;=3),1,IF(AND(MONTH(C1757)&gt;=4,MONTH(C1757)&lt;=6),2,IF(AND(MONTH(C1757)&gt;=7,MONTH(C1757)&lt;=9),3,4))))</f>
        <v>1</v>
      </c>
      <c r="D1758" s="88"/>
      <c r="E1758" s="67" t="s">
        <v>13193</v>
      </c>
      <c r="F1758" s="66" t="s">
        <v>11113</v>
      </c>
      <c r="G1758" s="45"/>
      <c r="H1758" s="45"/>
      <c r="I1758" s="45"/>
      <c r="J1758" s="45"/>
    </row>
    <row r="1759" spans="1:10" ht="14.1" customHeight="1" thickBot="1" x14ac:dyDescent="0.25">
      <c r="A1759" s="45"/>
      <c r="B1759" s="45"/>
      <c r="C1759" s="45"/>
      <c r="D1759" s="45"/>
      <c r="E1759" s="45"/>
      <c r="F1759" s="45"/>
      <c r="G1759" s="45"/>
      <c r="H1759" s="45"/>
      <c r="I1759" s="45"/>
      <c r="J1759" s="45"/>
    </row>
    <row r="1760" spans="1:10" ht="14.1" customHeight="1" thickBot="1" x14ac:dyDescent="0.25">
      <c r="A1760" s="72" t="s">
        <v>15736</v>
      </c>
      <c r="B1760" s="72" t="s">
        <v>16147</v>
      </c>
      <c r="C1760" s="72" t="s">
        <v>15642</v>
      </c>
      <c r="D1760" s="72" t="s">
        <v>15252</v>
      </c>
      <c r="E1760" s="72" t="s">
        <v>6933</v>
      </c>
      <c r="F1760" s="72" t="s">
        <v>15281</v>
      </c>
      <c r="G1760" s="45"/>
      <c r="H1760" s="45"/>
      <c r="I1760" s="45"/>
      <c r="J1760" s="45"/>
    </row>
    <row r="1761" spans="1:10" ht="14.1" customHeight="1" x14ac:dyDescent="0.2">
      <c r="A1761" s="82">
        <v>51161606</v>
      </c>
      <c r="B1761" s="69" t="str">
        <f t="shared" ref="B1761:B1807" ca="1" si="58">IFERROR(INDEX(UNSPSCDes,MATCH(INDIRECT(ADDRESS(ROW(),COLUMN()-1,4)),UNSPSCCode,0)),"")</f>
        <v>Loratadina</v>
      </c>
      <c r="C1761" s="82" t="s">
        <v>1449</v>
      </c>
      <c r="D1761" s="82">
        <v>100</v>
      </c>
      <c r="E1761" s="71">
        <v>30.03</v>
      </c>
      <c r="F1761" s="70">
        <f t="shared" ref="F1761:F1807" ca="1" si="59">INDIRECT(ADDRESS(ROW(),COLUMN()-2,4))*INDIRECT(ADDRESS(ROW(),COLUMN()-1,4))</f>
        <v>3003</v>
      </c>
      <c r="G1761" s="45"/>
      <c r="H1761" s="45"/>
      <c r="I1761" s="45"/>
      <c r="J1761" s="45"/>
    </row>
    <row r="1762" spans="1:10" ht="13.5" customHeight="1" x14ac:dyDescent="0.2">
      <c r="A1762" s="82">
        <v>51161606</v>
      </c>
      <c r="B1762" s="69" t="str">
        <f t="shared" ca="1" si="58"/>
        <v>Loratadina</v>
      </c>
      <c r="C1762" s="82" t="s">
        <v>1449</v>
      </c>
      <c r="D1762" s="82">
        <v>10</v>
      </c>
      <c r="E1762" s="71">
        <v>293.11</v>
      </c>
      <c r="F1762" s="70">
        <f t="shared" ca="1" si="59"/>
        <v>2931.1000000000004</v>
      </c>
      <c r="G1762" s="45"/>
      <c r="H1762" s="45"/>
      <c r="I1762" s="45"/>
      <c r="J1762" s="45"/>
    </row>
    <row r="1763" spans="1:10" ht="13.5" customHeight="1" x14ac:dyDescent="0.2">
      <c r="A1763" s="82">
        <v>51101572</v>
      </c>
      <c r="B1763" s="69" t="str">
        <f t="shared" ca="1" si="58"/>
        <v>Azitromicina</v>
      </c>
      <c r="C1763" s="82" t="s">
        <v>1449</v>
      </c>
      <c r="D1763" s="82">
        <v>200</v>
      </c>
      <c r="E1763" s="71">
        <v>160</v>
      </c>
      <c r="F1763" s="70">
        <f t="shared" ca="1" si="59"/>
        <v>32000</v>
      </c>
      <c r="G1763" s="45"/>
      <c r="H1763" s="45"/>
      <c r="I1763" s="45"/>
      <c r="J1763" s="45"/>
    </row>
    <row r="1764" spans="1:10" ht="13.5" customHeight="1" x14ac:dyDescent="0.2">
      <c r="A1764" s="82">
        <v>51101511</v>
      </c>
      <c r="B1764" s="69" t="str">
        <f t="shared" ca="1" si="58"/>
        <v>Amoxicilina</v>
      </c>
      <c r="C1764" s="82" t="s">
        <v>1449</v>
      </c>
      <c r="D1764" s="82">
        <v>200</v>
      </c>
      <c r="E1764" s="71">
        <v>22.99</v>
      </c>
      <c r="F1764" s="70">
        <f t="shared" ca="1" si="59"/>
        <v>4598</v>
      </c>
      <c r="G1764" s="45"/>
      <c r="H1764" s="45"/>
      <c r="I1764" s="45"/>
      <c r="J1764" s="45"/>
    </row>
    <row r="1765" spans="1:10" ht="13.5" customHeight="1" x14ac:dyDescent="0.2">
      <c r="A1765" s="82">
        <v>51142103</v>
      </c>
      <c r="B1765" s="69" t="str">
        <f t="shared" ca="1" si="58"/>
        <v>Diclofenaco potásico</v>
      </c>
      <c r="C1765" s="82" t="s">
        <v>1449</v>
      </c>
      <c r="D1765" s="82">
        <v>20</v>
      </c>
      <c r="E1765" s="71">
        <v>102.38</v>
      </c>
      <c r="F1765" s="70">
        <f t="shared" ca="1" si="59"/>
        <v>2047.6</v>
      </c>
      <c r="G1765" s="45"/>
      <c r="H1765" s="45"/>
      <c r="I1765" s="45"/>
      <c r="J1765" s="45"/>
    </row>
    <row r="1766" spans="1:10" ht="13.5" customHeight="1" x14ac:dyDescent="0.2">
      <c r="A1766" s="82">
        <v>51142104</v>
      </c>
      <c r="B1766" s="69" t="str">
        <f t="shared" ca="1" si="58"/>
        <v>Diclofenaco sódico</v>
      </c>
      <c r="C1766" s="82" t="s">
        <v>1449</v>
      </c>
      <c r="D1766" s="82">
        <v>100</v>
      </c>
      <c r="E1766" s="71">
        <v>7.15</v>
      </c>
      <c r="F1766" s="70">
        <f t="shared" ca="1" si="59"/>
        <v>715</v>
      </c>
      <c r="G1766" s="45"/>
      <c r="H1766" s="45"/>
      <c r="I1766" s="45"/>
      <c r="J1766" s="45"/>
    </row>
    <row r="1767" spans="1:10" ht="13.5" customHeight="1" x14ac:dyDescent="0.2">
      <c r="A1767" s="82">
        <v>51121743</v>
      </c>
      <c r="B1767" s="69" t="str">
        <f t="shared" ca="1" si="58"/>
        <v>Besilato de amlodipina</v>
      </c>
      <c r="C1767" s="82" t="s">
        <v>1449</v>
      </c>
      <c r="D1767" s="82">
        <v>20</v>
      </c>
      <c r="E1767" s="71">
        <v>665</v>
      </c>
      <c r="F1767" s="70">
        <f t="shared" ca="1" si="59"/>
        <v>13300</v>
      </c>
      <c r="G1767" s="45"/>
      <c r="H1767" s="45"/>
      <c r="I1767" s="45"/>
      <c r="J1767" s="45"/>
    </row>
    <row r="1768" spans="1:10" ht="13.5" customHeight="1" x14ac:dyDescent="0.2">
      <c r="A1768" s="82">
        <v>51121709</v>
      </c>
      <c r="B1768" s="69" t="str">
        <f t="shared" ca="1" si="58"/>
        <v>Carvedilol</v>
      </c>
      <c r="C1768" s="82" t="s">
        <v>1449</v>
      </c>
      <c r="D1768" s="82">
        <v>20</v>
      </c>
      <c r="E1768" s="71">
        <v>643.5</v>
      </c>
      <c r="F1768" s="70">
        <f t="shared" ca="1" si="59"/>
        <v>12870</v>
      </c>
      <c r="G1768" s="45"/>
      <c r="H1768" s="45"/>
      <c r="I1768" s="45"/>
      <c r="J1768" s="45"/>
    </row>
    <row r="1769" spans="1:10" ht="13.5" customHeight="1" x14ac:dyDescent="0.2">
      <c r="A1769" s="82">
        <v>51151709</v>
      </c>
      <c r="B1769" s="69" t="str">
        <f t="shared" ca="1" si="58"/>
        <v>Fenilpropanolamina clorhidrato</v>
      </c>
      <c r="C1769" s="82" t="s">
        <v>1449</v>
      </c>
      <c r="D1769" s="82">
        <v>10</v>
      </c>
      <c r="E1769" s="71">
        <v>225</v>
      </c>
      <c r="F1769" s="70">
        <f t="shared" ca="1" si="59"/>
        <v>2250</v>
      </c>
      <c r="G1769" s="45"/>
      <c r="H1769" s="45"/>
      <c r="I1769" s="45"/>
      <c r="J1769" s="45"/>
    </row>
    <row r="1770" spans="1:10" ht="13.5" customHeight="1" x14ac:dyDescent="0.2">
      <c r="A1770" s="82">
        <v>51101511</v>
      </c>
      <c r="B1770" s="69" t="str">
        <f t="shared" ca="1" si="58"/>
        <v>Amoxicilina</v>
      </c>
      <c r="C1770" s="82" t="s">
        <v>1449</v>
      </c>
      <c r="D1770" s="82">
        <v>20</v>
      </c>
      <c r="E1770" s="71">
        <v>126.1</v>
      </c>
      <c r="F1770" s="70">
        <f t="shared" ca="1" si="59"/>
        <v>2522</v>
      </c>
      <c r="G1770" s="45"/>
      <c r="H1770" s="45"/>
      <c r="I1770" s="45"/>
      <c r="J1770" s="45"/>
    </row>
    <row r="1771" spans="1:10" ht="13.5" customHeight="1" x14ac:dyDescent="0.2">
      <c r="A1771" s="82">
        <v>51101507</v>
      </c>
      <c r="B1771" s="69" t="str">
        <f t="shared" ca="1" si="58"/>
        <v>Penicilina</v>
      </c>
      <c r="C1771" s="82" t="s">
        <v>1449</v>
      </c>
      <c r="D1771" s="82">
        <v>4</v>
      </c>
      <c r="E1771" s="71">
        <v>530</v>
      </c>
      <c r="F1771" s="70">
        <f t="shared" ca="1" si="59"/>
        <v>2120</v>
      </c>
      <c r="G1771" s="45"/>
      <c r="H1771" s="45"/>
      <c r="I1771" s="45"/>
      <c r="J1771" s="45"/>
    </row>
    <row r="1772" spans="1:10" ht="13.5" customHeight="1" x14ac:dyDescent="0.2">
      <c r="A1772" s="82">
        <v>51142001</v>
      </c>
      <c r="B1772" s="69" t="str">
        <f t="shared" ca="1" si="58"/>
        <v>Acetaminofén</v>
      </c>
      <c r="C1772" s="82" t="s">
        <v>1449</v>
      </c>
      <c r="D1772" s="82">
        <v>200</v>
      </c>
      <c r="E1772" s="71">
        <v>6.63</v>
      </c>
      <c r="F1772" s="70">
        <f t="shared" ca="1" si="59"/>
        <v>1326</v>
      </c>
      <c r="G1772" s="45"/>
      <c r="H1772" s="45"/>
      <c r="I1772" s="45"/>
      <c r="J1772" s="45"/>
    </row>
    <row r="1773" spans="1:10" ht="13.5" customHeight="1" x14ac:dyDescent="0.2">
      <c r="A1773" s="82">
        <v>51161616</v>
      </c>
      <c r="B1773" s="69" t="str">
        <f t="shared" ca="1" si="58"/>
        <v>Betahistina</v>
      </c>
      <c r="C1773" s="82" t="s">
        <v>1449</v>
      </c>
      <c r="D1773" s="82">
        <v>30</v>
      </c>
      <c r="E1773" s="71">
        <v>22.1</v>
      </c>
      <c r="F1773" s="70">
        <f t="shared" ca="1" si="59"/>
        <v>663</v>
      </c>
      <c r="G1773" s="45"/>
      <c r="H1773" s="45"/>
      <c r="I1773" s="45"/>
      <c r="J1773" s="45"/>
    </row>
    <row r="1774" spans="1:10" ht="13.5" customHeight="1" x14ac:dyDescent="0.2">
      <c r="A1774" s="82">
        <v>51121813</v>
      </c>
      <c r="B1774" s="69" t="str">
        <f t="shared" ca="1" si="58"/>
        <v>Bitartrato de colina</v>
      </c>
      <c r="C1774" s="82" t="s">
        <v>1449</v>
      </c>
      <c r="D1774" s="82">
        <v>6</v>
      </c>
      <c r="E1774" s="71">
        <v>117</v>
      </c>
      <c r="F1774" s="70">
        <f t="shared" ca="1" si="59"/>
        <v>702</v>
      </c>
      <c r="G1774" s="45"/>
      <c r="H1774" s="45"/>
      <c r="I1774" s="45"/>
      <c r="J1774" s="45"/>
    </row>
    <row r="1775" spans="1:10" ht="13.5" customHeight="1" x14ac:dyDescent="0.2">
      <c r="A1775" s="82">
        <v>51101507</v>
      </c>
      <c r="B1775" s="69" t="str">
        <f t="shared" ca="1" si="58"/>
        <v>Penicilina</v>
      </c>
      <c r="C1775" s="82" t="s">
        <v>1449</v>
      </c>
      <c r="D1775" s="82">
        <v>200</v>
      </c>
      <c r="E1775" s="71">
        <v>29.03</v>
      </c>
      <c r="F1775" s="70">
        <f t="shared" ca="1" si="59"/>
        <v>5806</v>
      </c>
      <c r="G1775" s="45"/>
      <c r="H1775" s="45"/>
      <c r="I1775" s="45"/>
      <c r="J1775" s="45"/>
    </row>
    <row r="1776" spans="1:10" ht="13.5" customHeight="1" x14ac:dyDescent="0.2">
      <c r="A1776" s="82">
        <v>51142001</v>
      </c>
      <c r="B1776" s="69" t="str">
        <f t="shared" ca="1" si="58"/>
        <v>Acetaminofén</v>
      </c>
      <c r="C1776" s="82" t="s">
        <v>1449</v>
      </c>
      <c r="D1776" s="82">
        <v>200</v>
      </c>
      <c r="E1776" s="71">
        <v>6.63</v>
      </c>
      <c r="F1776" s="70">
        <f t="shared" ca="1" si="59"/>
        <v>1326</v>
      </c>
      <c r="G1776" s="45"/>
      <c r="H1776" s="45"/>
      <c r="I1776" s="45"/>
      <c r="J1776" s="45"/>
    </row>
    <row r="1777" spans="1:10" ht="13.5" customHeight="1" x14ac:dyDescent="0.2">
      <c r="A1777" s="82">
        <v>51171909</v>
      </c>
      <c r="B1777" s="69" t="str">
        <f t="shared" ca="1" si="58"/>
        <v>Omeprazol</v>
      </c>
      <c r="C1777" s="82" t="s">
        <v>1449</v>
      </c>
      <c r="D1777" s="82">
        <v>50</v>
      </c>
      <c r="E1777" s="71">
        <v>20</v>
      </c>
      <c r="F1777" s="70">
        <f t="shared" ca="1" si="59"/>
        <v>1000</v>
      </c>
      <c r="G1777" s="45"/>
      <c r="H1777" s="45"/>
      <c r="I1777" s="45"/>
      <c r="J1777" s="45"/>
    </row>
    <row r="1778" spans="1:10" ht="13.5" customHeight="1" x14ac:dyDescent="0.2">
      <c r="A1778" s="82">
        <v>51101805</v>
      </c>
      <c r="B1778" s="69" t="str">
        <f t="shared" ca="1" si="58"/>
        <v>Clotrimazol</v>
      </c>
      <c r="C1778" s="82" t="s">
        <v>1449</v>
      </c>
      <c r="D1778" s="82">
        <v>6</v>
      </c>
      <c r="E1778" s="71">
        <v>283.39999999999998</v>
      </c>
      <c r="F1778" s="70">
        <f t="shared" ca="1" si="59"/>
        <v>1700.3999999999999</v>
      </c>
      <c r="G1778" s="45"/>
      <c r="H1778" s="45"/>
      <c r="I1778" s="45"/>
      <c r="J1778" s="45"/>
    </row>
    <row r="1779" spans="1:10" ht="13.5" customHeight="1" x14ac:dyDescent="0.2">
      <c r="A1779" s="82">
        <v>51161811</v>
      </c>
      <c r="B1779" s="69" t="str">
        <f t="shared" ca="1" si="58"/>
        <v>Bromhexina</v>
      </c>
      <c r="C1779" s="82" t="s">
        <v>1449</v>
      </c>
      <c r="D1779" s="82">
        <v>6</v>
      </c>
      <c r="E1779" s="71">
        <v>200.01</v>
      </c>
      <c r="F1779" s="70">
        <f t="shared" ca="1" si="59"/>
        <v>1200.06</v>
      </c>
      <c r="G1779" s="45"/>
      <c r="H1779" s="45"/>
      <c r="I1779" s="45"/>
      <c r="J1779" s="45"/>
    </row>
    <row r="1780" spans="1:10" ht="13.5" customHeight="1" x14ac:dyDescent="0.2">
      <c r="A1780" s="82">
        <v>51101508</v>
      </c>
      <c r="B1780" s="69" t="str">
        <f t="shared" ca="1" si="58"/>
        <v>Sulfonamidas antibióticas</v>
      </c>
      <c r="C1780" s="82" t="s">
        <v>1449</v>
      </c>
      <c r="D1780" s="82">
        <v>40</v>
      </c>
      <c r="E1780" s="71">
        <v>214.99</v>
      </c>
      <c r="F1780" s="70">
        <f t="shared" ca="1" si="59"/>
        <v>8599.6</v>
      </c>
      <c r="G1780" s="45"/>
      <c r="H1780" s="45"/>
      <c r="I1780" s="45"/>
      <c r="J1780" s="45"/>
    </row>
    <row r="1781" spans="1:10" ht="13.5" customHeight="1" x14ac:dyDescent="0.2">
      <c r="A1781" s="82">
        <v>51131503</v>
      </c>
      <c r="B1781" s="69" t="str">
        <f t="shared" ca="1" si="58"/>
        <v>Sulfato ferroso</v>
      </c>
      <c r="C1781" s="82" t="s">
        <v>1449</v>
      </c>
      <c r="D1781" s="82">
        <v>60</v>
      </c>
      <c r="E1781" s="71">
        <v>3.35</v>
      </c>
      <c r="F1781" s="70">
        <f t="shared" ca="1" si="59"/>
        <v>201</v>
      </c>
      <c r="G1781" s="45"/>
      <c r="H1781" s="45"/>
      <c r="I1781" s="45"/>
      <c r="J1781" s="45"/>
    </row>
    <row r="1782" spans="1:10" ht="13.5" customHeight="1" x14ac:dyDescent="0.2">
      <c r="A1782" s="82">
        <v>51171820</v>
      </c>
      <c r="B1782" s="69" t="str">
        <f t="shared" ca="1" si="58"/>
        <v>Dimenhidrinato</v>
      </c>
      <c r="C1782" s="82" t="s">
        <v>1449</v>
      </c>
      <c r="D1782" s="82">
        <v>10</v>
      </c>
      <c r="E1782" s="71">
        <v>100.7</v>
      </c>
      <c r="F1782" s="70">
        <f t="shared" ca="1" si="59"/>
        <v>1007</v>
      </c>
      <c r="G1782" s="45"/>
      <c r="H1782" s="45"/>
      <c r="I1782" s="45"/>
      <c r="J1782" s="45"/>
    </row>
    <row r="1783" spans="1:10" ht="13.5" customHeight="1" x14ac:dyDescent="0.2">
      <c r="A1783" s="82">
        <v>51181706</v>
      </c>
      <c r="B1783" s="69" t="str">
        <f t="shared" ca="1" si="58"/>
        <v>Hidrocortisona</v>
      </c>
      <c r="C1783" s="82" t="s">
        <v>1449</v>
      </c>
      <c r="D1783" s="82">
        <v>4</v>
      </c>
      <c r="E1783" s="71">
        <v>492.93</v>
      </c>
      <c r="F1783" s="70">
        <f t="shared" ca="1" si="59"/>
        <v>1971.72</v>
      </c>
      <c r="G1783" s="45"/>
      <c r="H1783" s="45"/>
      <c r="I1783" s="45"/>
      <c r="J1783" s="45"/>
    </row>
    <row r="1784" spans="1:10" ht="13.5" customHeight="1" x14ac:dyDescent="0.2">
      <c r="A1784" s="82">
        <v>51142106</v>
      </c>
      <c r="B1784" s="69" t="str">
        <f t="shared" ca="1" si="58"/>
        <v>Ibuprofeno</v>
      </c>
      <c r="C1784" s="82" t="s">
        <v>1449</v>
      </c>
      <c r="D1784" s="82">
        <v>200</v>
      </c>
      <c r="E1784" s="71">
        <v>14.64</v>
      </c>
      <c r="F1784" s="70">
        <f t="shared" ca="1" si="59"/>
        <v>2928</v>
      </c>
      <c r="G1784" s="45"/>
      <c r="H1784" s="45"/>
      <c r="I1784" s="45"/>
      <c r="J1784" s="45"/>
    </row>
    <row r="1785" spans="1:10" ht="13.5" customHeight="1" x14ac:dyDescent="0.2">
      <c r="A1785" s="82">
        <v>51142106</v>
      </c>
      <c r="B1785" s="69" t="str">
        <f t="shared" ca="1" si="58"/>
        <v>Ibuprofeno</v>
      </c>
      <c r="C1785" s="82" t="s">
        <v>1449</v>
      </c>
      <c r="D1785" s="82">
        <v>200</v>
      </c>
      <c r="E1785" s="71">
        <v>34.909999999999997</v>
      </c>
      <c r="F1785" s="70">
        <f t="shared" ca="1" si="59"/>
        <v>6981.9999999999991</v>
      </c>
      <c r="G1785" s="45"/>
      <c r="H1785" s="45"/>
      <c r="I1785" s="45"/>
      <c r="J1785" s="45"/>
    </row>
    <row r="1786" spans="1:10" ht="13.5" customHeight="1" x14ac:dyDescent="0.2">
      <c r="A1786" s="82">
        <v>51171811</v>
      </c>
      <c r="B1786" s="69" t="str">
        <f t="shared" ca="1" si="58"/>
        <v>Combinacion de dextrosa fructosa y ácido fosfórico</v>
      </c>
      <c r="C1786" s="82" t="s">
        <v>1449</v>
      </c>
      <c r="D1786" s="82">
        <v>2</v>
      </c>
      <c r="E1786" s="71">
        <v>362.7</v>
      </c>
      <c r="F1786" s="70">
        <f t="shared" ca="1" si="59"/>
        <v>725.4</v>
      </c>
      <c r="G1786" s="45"/>
      <c r="H1786" s="45"/>
      <c r="I1786" s="45"/>
      <c r="J1786" s="45"/>
    </row>
    <row r="1787" spans="1:10" ht="13.5" customHeight="1" x14ac:dyDescent="0.2">
      <c r="A1787" s="82">
        <v>51101542</v>
      </c>
      <c r="B1787" s="69" t="str">
        <f t="shared" ca="1" si="58"/>
        <v>Ciprofloxacina</v>
      </c>
      <c r="C1787" s="82" t="s">
        <v>1449</v>
      </c>
      <c r="D1787" s="82">
        <v>60</v>
      </c>
      <c r="E1787" s="71">
        <v>65</v>
      </c>
      <c r="F1787" s="70">
        <f t="shared" ca="1" si="59"/>
        <v>3900</v>
      </c>
      <c r="G1787" s="45"/>
      <c r="H1787" s="45"/>
      <c r="I1787" s="45"/>
      <c r="J1787" s="45"/>
    </row>
    <row r="1788" spans="1:10" ht="13.5" customHeight="1" x14ac:dyDescent="0.2">
      <c r="A1788" s="82">
        <v>51191510</v>
      </c>
      <c r="B1788" s="69" t="str">
        <f t="shared" ca="1" si="58"/>
        <v>Furosemida</v>
      </c>
      <c r="C1788" s="82" t="s">
        <v>1449</v>
      </c>
      <c r="D1788" s="82">
        <v>2</v>
      </c>
      <c r="E1788" s="71">
        <v>389.9</v>
      </c>
      <c r="F1788" s="70">
        <f t="shared" ca="1" si="59"/>
        <v>779.8</v>
      </c>
      <c r="G1788" s="45"/>
      <c r="H1788" s="45"/>
      <c r="I1788" s="45"/>
      <c r="J1788" s="45"/>
    </row>
    <row r="1789" spans="1:10" ht="13.5" customHeight="1" x14ac:dyDescent="0.2">
      <c r="A1789" s="82">
        <v>51171621</v>
      </c>
      <c r="B1789" s="69" t="str">
        <f t="shared" ca="1" si="58"/>
        <v>Clorhidrato de metoclopramida</v>
      </c>
      <c r="C1789" s="82" t="s">
        <v>1449</v>
      </c>
      <c r="D1789" s="82">
        <v>80</v>
      </c>
      <c r="E1789" s="71">
        <v>23.86</v>
      </c>
      <c r="F1789" s="70">
        <f t="shared" ca="1" si="59"/>
        <v>1908.8</v>
      </c>
      <c r="G1789" s="45"/>
      <c r="H1789" s="45"/>
      <c r="I1789" s="45"/>
      <c r="J1789" s="45"/>
    </row>
    <row r="1790" spans="1:10" ht="13.5" customHeight="1" x14ac:dyDescent="0.2">
      <c r="A1790" s="82">
        <v>51191515</v>
      </c>
      <c r="B1790" s="69" t="str">
        <f t="shared" ca="1" si="58"/>
        <v>Hidroclorotiazida</v>
      </c>
      <c r="C1790" s="82" t="s">
        <v>1449</v>
      </c>
      <c r="D1790" s="82">
        <v>2</v>
      </c>
      <c r="E1790" s="71">
        <v>333.76</v>
      </c>
      <c r="F1790" s="70">
        <f t="shared" ca="1" si="59"/>
        <v>667.52</v>
      </c>
      <c r="G1790" s="45"/>
      <c r="H1790" s="45"/>
      <c r="I1790" s="45"/>
      <c r="J1790" s="45"/>
    </row>
    <row r="1791" spans="1:10" ht="13.5" customHeight="1" x14ac:dyDescent="0.2">
      <c r="A1791" s="82">
        <v>51101603</v>
      </c>
      <c r="B1791" s="69" t="str">
        <f t="shared" ca="1" si="58"/>
        <v>Metronidazol</v>
      </c>
      <c r="C1791" s="82" t="s">
        <v>1449</v>
      </c>
      <c r="D1791" s="82">
        <v>120</v>
      </c>
      <c r="E1791" s="71">
        <v>30.38</v>
      </c>
      <c r="F1791" s="70">
        <f t="shared" ca="1" si="59"/>
        <v>3645.6</v>
      </c>
      <c r="G1791" s="45"/>
      <c r="H1791" s="45"/>
      <c r="I1791" s="45"/>
      <c r="J1791" s="45"/>
    </row>
    <row r="1792" spans="1:10" ht="13.5" customHeight="1" x14ac:dyDescent="0.2">
      <c r="A1792" s="82">
        <v>51142103</v>
      </c>
      <c r="B1792" s="69" t="str">
        <f t="shared" ca="1" si="58"/>
        <v>Diclofenaco potásico</v>
      </c>
      <c r="C1792" s="82" t="s">
        <v>1449</v>
      </c>
      <c r="D1792" s="82">
        <v>10</v>
      </c>
      <c r="E1792" s="71">
        <v>400.05</v>
      </c>
      <c r="F1792" s="70">
        <f t="shared" ca="1" si="59"/>
        <v>4000.5</v>
      </c>
      <c r="G1792" s="45"/>
      <c r="H1792" s="45"/>
      <c r="I1792" s="45"/>
      <c r="J1792" s="45"/>
    </row>
    <row r="1793" spans="1:10" ht="13.5" customHeight="1" x14ac:dyDescent="0.2">
      <c r="A1793" s="82">
        <v>51101805</v>
      </c>
      <c r="B1793" s="69" t="str">
        <f t="shared" ca="1" si="58"/>
        <v>Clotrimazol</v>
      </c>
      <c r="C1793" s="82" t="s">
        <v>1449</v>
      </c>
      <c r="D1793" s="82">
        <v>8</v>
      </c>
      <c r="E1793" s="71">
        <v>88.39</v>
      </c>
      <c r="F1793" s="70">
        <f t="shared" ca="1" si="59"/>
        <v>707.12</v>
      </c>
      <c r="G1793" s="45"/>
      <c r="H1793" s="45"/>
      <c r="I1793" s="45"/>
      <c r="J1793" s="45"/>
    </row>
    <row r="1794" spans="1:10" ht="13.5" customHeight="1" x14ac:dyDescent="0.2">
      <c r="A1794" s="82">
        <v>51121703</v>
      </c>
      <c r="B1794" s="69" t="str">
        <f t="shared" ca="1" si="58"/>
        <v>Captopril</v>
      </c>
      <c r="C1794" s="82" t="s">
        <v>1449</v>
      </c>
      <c r="D1794" s="82">
        <v>2</v>
      </c>
      <c r="E1794" s="71">
        <v>490</v>
      </c>
      <c r="F1794" s="70">
        <f t="shared" ca="1" si="59"/>
        <v>980</v>
      </c>
      <c r="G1794" s="45"/>
      <c r="H1794" s="45"/>
      <c r="I1794" s="45"/>
      <c r="J1794" s="45"/>
    </row>
    <row r="1795" spans="1:10" ht="13.5" customHeight="1" x14ac:dyDescent="0.2">
      <c r="A1795" s="82">
        <v>14111511</v>
      </c>
      <c r="B1795" s="69" t="str">
        <f t="shared" ca="1" si="58"/>
        <v>Papel de escritura</v>
      </c>
      <c r="C1795" s="82" t="s">
        <v>1449</v>
      </c>
      <c r="D1795" s="82">
        <v>2</v>
      </c>
      <c r="E1795" s="71">
        <v>208.75</v>
      </c>
      <c r="F1795" s="70">
        <f t="shared" ca="1" si="59"/>
        <v>417.5</v>
      </c>
      <c r="G1795" s="45"/>
      <c r="H1795" s="45"/>
      <c r="I1795" s="45"/>
      <c r="J1795" s="45"/>
    </row>
    <row r="1796" spans="1:10" ht="13.5" customHeight="1" x14ac:dyDescent="0.2">
      <c r="A1796" s="82">
        <v>42311512</v>
      </c>
      <c r="B1796" s="69" t="str">
        <f t="shared" ca="1" si="58"/>
        <v>Esponjas de gasa</v>
      </c>
      <c r="C1796" s="82" t="s">
        <v>1449</v>
      </c>
      <c r="D1796" s="82">
        <v>2</v>
      </c>
      <c r="E1796" s="71">
        <v>43.75</v>
      </c>
      <c r="F1796" s="70">
        <f t="shared" ca="1" si="59"/>
        <v>87.5</v>
      </c>
      <c r="G1796" s="45"/>
      <c r="H1796" s="45"/>
      <c r="I1796" s="45"/>
      <c r="J1796" s="45"/>
    </row>
    <row r="1797" spans="1:10" ht="13.5" customHeight="1" x14ac:dyDescent="0.2">
      <c r="A1797" s="82">
        <v>41122004</v>
      </c>
      <c r="B1797" s="69" t="str">
        <f t="shared" ca="1" si="58"/>
        <v>Jeringas para muestras</v>
      </c>
      <c r="C1797" s="82" t="s">
        <v>1449</v>
      </c>
      <c r="D1797" s="82">
        <v>100</v>
      </c>
      <c r="E1797" s="71">
        <v>10.53</v>
      </c>
      <c r="F1797" s="70">
        <f t="shared" ca="1" si="59"/>
        <v>1053</v>
      </c>
      <c r="G1797" s="45"/>
      <c r="H1797" s="45"/>
      <c r="I1797" s="45"/>
      <c r="J1797" s="45"/>
    </row>
    <row r="1798" spans="1:10" ht="13.5" customHeight="1" x14ac:dyDescent="0.2">
      <c r="A1798" s="82">
        <v>41122004</v>
      </c>
      <c r="B1798" s="69" t="str">
        <f t="shared" ca="1" si="58"/>
        <v>Jeringas para muestras</v>
      </c>
      <c r="C1798" s="82" t="s">
        <v>1449</v>
      </c>
      <c r="D1798" s="82">
        <v>100</v>
      </c>
      <c r="E1798" s="71">
        <v>7.4</v>
      </c>
      <c r="F1798" s="70">
        <f t="shared" ca="1" si="59"/>
        <v>740</v>
      </c>
      <c r="G1798" s="45"/>
      <c r="H1798" s="45"/>
      <c r="I1798" s="45"/>
      <c r="J1798" s="45"/>
    </row>
    <row r="1799" spans="1:10" ht="13.5" customHeight="1" x14ac:dyDescent="0.2">
      <c r="A1799" s="82">
        <v>42295134</v>
      </c>
      <c r="B1799" s="69" t="str">
        <f t="shared" ca="1" si="58"/>
        <v>Sets o accesorios de suministro quirúrgico general</v>
      </c>
      <c r="C1799" s="82" t="s">
        <v>1449</v>
      </c>
      <c r="D1799" s="82">
        <v>2</v>
      </c>
      <c r="E1799" s="71">
        <v>7.4</v>
      </c>
      <c r="F1799" s="70">
        <f t="shared" ca="1" si="59"/>
        <v>14.8</v>
      </c>
      <c r="G1799" s="45"/>
      <c r="H1799" s="45"/>
      <c r="I1799" s="45"/>
      <c r="J1799" s="45"/>
    </row>
    <row r="1800" spans="1:10" ht="13.5" customHeight="1" x14ac:dyDescent="0.2">
      <c r="A1800" s="82">
        <v>51102710</v>
      </c>
      <c r="B1800" s="69" t="str">
        <f t="shared" ca="1" si="58"/>
        <v>Antisépticos basados en alcohol o acetona</v>
      </c>
      <c r="C1800" s="82" t="s">
        <v>1449</v>
      </c>
      <c r="D1800" s="82">
        <v>2</v>
      </c>
      <c r="E1800" s="71">
        <v>326.75</v>
      </c>
      <c r="F1800" s="70">
        <f t="shared" ca="1" si="59"/>
        <v>653.5</v>
      </c>
      <c r="G1800" s="45"/>
      <c r="H1800" s="45"/>
      <c r="I1800" s="45"/>
      <c r="J1800" s="45"/>
    </row>
    <row r="1801" spans="1:10" ht="13.5" customHeight="1" x14ac:dyDescent="0.2">
      <c r="A1801" s="82">
        <v>42142523</v>
      </c>
      <c r="B1801" s="69" t="str">
        <f t="shared" ca="1" si="58"/>
        <v>Agujas hipodérmicas</v>
      </c>
      <c r="C1801" s="82" t="s">
        <v>1449</v>
      </c>
      <c r="D1801" s="82">
        <v>20</v>
      </c>
      <c r="E1801" s="71">
        <v>758.47</v>
      </c>
      <c r="F1801" s="70">
        <f t="shared" ca="1" si="59"/>
        <v>15169.400000000001</v>
      </c>
      <c r="G1801" s="45"/>
      <c r="H1801" s="45"/>
      <c r="I1801" s="45"/>
      <c r="J1801" s="45"/>
    </row>
    <row r="1802" spans="1:10" ht="13.5" customHeight="1" x14ac:dyDescent="0.2">
      <c r="A1802" s="82">
        <v>42221803</v>
      </c>
      <c r="B1802" s="69" t="str">
        <f t="shared" ca="1" si="58"/>
        <v>Cintas o vendajes o correas o mangas para posicionamiento de catéter arterial o intravenoso</v>
      </c>
      <c r="C1802" s="82" t="s">
        <v>1449</v>
      </c>
      <c r="D1802" s="82">
        <v>40</v>
      </c>
      <c r="E1802" s="71">
        <v>414.91</v>
      </c>
      <c r="F1802" s="70">
        <f t="shared" ca="1" si="59"/>
        <v>16596.400000000001</v>
      </c>
      <c r="G1802" s="45"/>
      <c r="H1802" s="45"/>
      <c r="I1802" s="45"/>
      <c r="J1802" s="45"/>
    </row>
    <row r="1803" spans="1:10" ht="13.5" customHeight="1" x14ac:dyDescent="0.2">
      <c r="A1803" s="82">
        <v>51151802</v>
      </c>
      <c r="B1803" s="69" t="str">
        <f t="shared" ca="1" si="58"/>
        <v>Hidrocloruro de esmolol</v>
      </c>
      <c r="C1803" s="82" t="s">
        <v>1449</v>
      </c>
      <c r="D1803" s="82">
        <v>10</v>
      </c>
      <c r="E1803" s="71">
        <v>100.7</v>
      </c>
      <c r="F1803" s="70">
        <f t="shared" ca="1" si="59"/>
        <v>1007</v>
      </c>
      <c r="G1803" s="45"/>
      <c r="H1803" s="45"/>
      <c r="I1803" s="45"/>
      <c r="J1803" s="45"/>
    </row>
    <row r="1804" spans="1:10" ht="13.5" customHeight="1" x14ac:dyDescent="0.2">
      <c r="A1804" s="82">
        <v>12352107</v>
      </c>
      <c r="B1804" s="69" t="str">
        <f t="shared" ca="1" si="58"/>
        <v>Sales orgánicas o sus sustitutos</v>
      </c>
      <c r="C1804" s="82" t="s">
        <v>1449</v>
      </c>
      <c r="D1804" s="82">
        <v>4</v>
      </c>
      <c r="E1804" s="71">
        <v>71.5</v>
      </c>
      <c r="F1804" s="70">
        <f t="shared" ca="1" si="59"/>
        <v>286</v>
      </c>
      <c r="G1804" s="45"/>
      <c r="H1804" s="45"/>
      <c r="I1804" s="45"/>
      <c r="J1804" s="45"/>
    </row>
    <row r="1805" spans="1:10" ht="13.5" customHeight="1" x14ac:dyDescent="0.2">
      <c r="A1805" s="82">
        <v>53131626</v>
      </c>
      <c r="B1805" s="69" t="str">
        <f t="shared" ca="1" si="58"/>
        <v>Desinfectante de manos</v>
      </c>
      <c r="C1805" s="82" t="s">
        <v>1449</v>
      </c>
      <c r="D1805" s="82">
        <v>400</v>
      </c>
      <c r="E1805" s="71">
        <v>1.54</v>
      </c>
      <c r="F1805" s="70">
        <f t="shared" ca="1" si="59"/>
        <v>616</v>
      </c>
      <c r="G1805" s="45"/>
      <c r="H1805" s="45"/>
      <c r="I1805" s="45"/>
      <c r="J1805" s="45"/>
    </row>
    <row r="1806" spans="1:10" ht="13.5" customHeight="1" x14ac:dyDescent="0.2">
      <c r="A1806" s="82">
        <v>42181601</v>
      </c>
      <c r="B1806" s="69" t="str">
        <f t="shared" ca="1" si="58"/>
        <v>Unidades de presión de sangre aneroides</v>
      </c>
      <c r="C1806" s="82" t="s">
        <v>1449</v>
      </c>
      <c r="D1806" s="82">
        <v>2</v>
      </c>
      <c r="E1806" s="71">
        <v>805.08</v>
      </c>
      <c r="F1806" s="70">
        <f t="shared" ca="1" si="59"/>
        <v>1610.16</v>
      </c>
      <c r="G1806" s="45"/>
      <c r="H1806" s="45"/>
      <c r="I1806" s="45"/>
      <c r="J1806" s="45"/>
    </row>
    <row r="1807" spans="1:10" ht="13.5" customHeight="1" x14ac:dyDescent="0.2">
      <c r="A1807" s="82">
        <v>42132203</v>
      </c>
      <c r="B1807" s="69" t="str">
        <f t="shared" ca="1" si="58"/>
        <v>Guantes de examen o para procedimientos no quirúrgicos</v>
      </c>
      <c r="C1807" s="82" t="s">
        <v>1449</v>
      </c>
      <c r="D1807" s="82">
        <v>2</v>
      </c>
      <c r="E1807" s="71">
        <v>2106</v>
      </c>
      <c r="F1807" s="70">
        <f t="shared" ca="1" si="59"/>
        <v>4212</v>
      </c>
      <c r="G1807" s="45"/>
      <c r="H1807" s="45"/>
      <c r="I1807" s="45"/>
      <c r="J1807" s="45"/>
    </row>
    <row r="1808" spans="1:10" ht="14.1" customHeight="1" x14ac:dyDescent="0.2">
      <c r="A1808" s="45"/>
      <c r="B1808" s="45"/>
      <c r="C1808" s="45"/>
      <c r="D1808" s="45"/>
      <c r="E1808" s="73" t="s">
        <v>12551</v>
      </c>
      <c r="F1808" s="74">
        <f ca="1">SUM(Table3115[MONTO TOTAL ESTIMADO])</f>
        <v>173547.47999999998</v>
      </c>
      <c r="G1808" s="45"/>
      <c r="H1808" s="45" t="str">
        <f>C1754</f>
        <v>Bienes</v>
      </c>
      <c r="I1808" s="45" t="str">
        <f>E1754</f>
        <v>Sí</v>
      </c>
      <c r="J1808" s="45" t="str">
        <f>D1754</f>
        <v>Compras Menores</v>
      </c>
    </row>
    <row r="1809" spans="1:10" ht="14.1" customHeight="1" thickBot="1" x14ac:dyDescent="0.3"/>
    <row r="1810" spans="1:10" ht="33.75" customHeight="1" thickBot="1" x14ac:dyDescent="0.25">
      <c r="A1810" s="64" t="s">
        <v>16383</v>
      </c>
      <c r="B1810" s="64" t="s">
        <v>161</v>
      </c>
      <c r="C1810" s="64" t="s">
        <v>11725</v>
      </c>
      <c r="D1810" s="64" t="s">
        <v>14378</v>
      </c>
      <c r="E1810" s="64" t="s">
        <v>10963</v>
      </c>
      <c r="F1810" s="64" t="s">
        <v>11096</v>
      </c>
      <c r="G1810" s="45"/>
      <c r="H1810" s="45"/>
      <c r="I1810" s="45"/>
      <c r="J1810" s="45"/>
    </row>
    <row r="1811" spans="1:10" ht="14.1" customHeight="1" thickBot="1" x14ac:dyDescent="0.25">
      <c r="A1811" s="66" t="s">
        <v>18980</v>
      </c>
      <c r="B1811" s="66" t="s">
        <v>18974</v>
      </c>
      <c r="C1811" s="66" t="s">
        <v>6799</v>
      </c>
      <c r="D1811" s="66" t="s">
        <v>17484</v>
      </c>
      <c r="E1811" s="66" t="s">
        <v>8856</v>
      </c>
      <c r="F1811" s="66"/>
      <c r="G1811" s="45"/>
      <c r="H1811" s="45"/>
      <c r="I1811" s="45"/>
      <c r="J1811" s="45"/>
    </row>
    <row r="1812" spans="1:10" ht="14.1" customHeight="1" thickBot="1" x14ac:dyDescent="0.25">
      <c r="A1812" s="87" t="s">
        <v>14828</v>
      </c>
      <c r="B1812" s="67" t="s">
        <v>8530</v>
      </c>
      <c r="C1812" s="76">
        <v>44581</v>
      </c>
      <c r="D1812" s="87" t="s">
        <v>9387</v>
      </c>
      <c r="E1812" s="67" t="s">
        <v>13094</v>
      </c>
      <c r="F1812" s="81" t="s">
        <v>3080</v>
      </c>
      <c r="G1812" s="45"/>
      <c r="H1812" s="45"/>
      <c r="I1812" s="45"/>
      <c r="J1812" s="45"/>
    </row>
    <row r="1813" spans="1:10" ht="14.1" customHeight="1" thickBot="1" x14ac:dyDescent="0.25">
      <c r="A1813" s="88"/>
      <c r="B1813" s="67" t="s">
        <v>1786</v>
      </c>
      <c r="C1813" s="77">
        <f>IF(C1812="","",IF(AND(MONTH(C1812)&gt;=1,MONTH(C1812)&lt;=3),1,IF(AND(MONTH(C1812)&gt;=4,MONTH(C1812)&lt;=6),2,IF(AND(MONTH(C1812)&gt;=7,MONTH(C1812)&lt;=9),3,4))))</f>
        <v>1</v>
      </c>
      <c r="D1813" s="88"/>
      <c r="E1813" s="67" t="s">
        <v>2417</v>
      </c>
      <c r="F1813" s="81" t="s">
        <v>11113</v>
      </c>
      <c r="G1813" s="45"/>
      <c r="H1813" s="45"/>
      <c r="I1813" s="45"/>
      <c r="J1813" s="45"/>
    </row>
    <row r="1814" spans="1:10" ht="14.1" customHeight="1" thickBot="1" x14ac:dyDescent="0.25">
      <c r="A1814" s="88"/>
      <c r="B1814" s="67" t="s">
        <v>12943</v>
      </c>
      <c r="C1814" s="76">
        <v>44591</v>
      </c>
      <c r="D1814" s="88"/>
      <c r="E1814" s="67" t="s">
        <v>3073</v>
      </c>
      <c r="F1814" s="81" t="s">
        <v>11113</v>
      </c>
      <c r="G1814" s="45"/>
      <c r="H1814" s="45"/>
      <c r="I1814" s="45"/>
      <c r="J1814" s="45"/>
    </row>
    <row r="1815" spans="1:10" ht="14.1" customHeight="1" thickBot="1" x14ac:dyDescent="0.25">
      <c r="A1815" s="88"/>
      <c r="B1815" s="67" t="s">
        <v>1786</v>
      </c>
      <c r="C1815" s="77">
        <f>IF(C1814="","",IF(AND(MONTH(C1814)&gt;=1,MONTH(C1814)&lt;=3),1,IF(AND(MONTH(C1814)&gt;=4,MONTH(C1814)&lt;=6),2,IF(AND(MONTH(C1814)&gt;=7,MONTH(C1814)&lt;=9),3,4))))</f>
        <v>1</v>
      </c>
      <c r="D1815" s="88"/>
      <c r="E1815" s="67" t="s">
        <v>13193</v>
      </c>
      <c r="F1815" s="66" t="s">
        <v>11113</v>
      </c>
      <c r="G1815" s="45"/>
      <c r="H1815" s="45"/>
      <c r="I1815" s="45"/>
      <c r="J1815" s="45"/>
    </row>
    <row r="1816" spans="1:10" ht="14.1" customHeight="1" thickBot="1" x14ac:dyDescent="0.25">
      <c r="A1816" s="45"/>
      <c r="B1816" s="45"/>
      <c r="C1816" s="45"/>
      <c r="D1816" s="45"/>
      <c r="E1816" s="45"/>
      <c r="F1816" s="45"/>
      <c r="G1816" s="45"/>
      <c r="H1816" s="45"/>
      <c r="I1816" s="45"/>
      <c r="J1816" s="45"/>
    </row>
    <row r="1817" spans="1:10" ht="14.1" customHeight="1" thickBot="1" x14ac:dyDescent="0.25">
      <c r="A1817" s="72" t="s">
        <v>15736</v>
      </c>
      <c r="B1817" s="72" t="s">
        <v>16147</v>
      </c>
      <c r="C1817" s="72" t="s">
        <v>15642</v>
      </c>
      <c r="D1817" s="72" t="s">
        <v>15252</v>
      </c>
      <c r="E1817" s="72" t="s">
        <v>6933</v>
      </c>
      <c r="F1817" s="72" t="s">
        <v>15281</v>
      </c>
      <c r="G1817" s="45"/>
      <c r="H1817" s="45"/>
      <c r="I1817" s="45"/>
      <c r="J1817" s="45"/>
    </row>
    <row r="1818" spans="1:10" ht="13.5" customHeight="1" x14ac:dyDescent="0.2">
      <c r="A1818" s="82">
        <v>90101603</v>
      </c>
      <c r="B1818" s="69" t="str">
        <f ca="1">IFERROR(INDEX(UNSPSCDes,MATCH(INDIRECT(ADDRESS(ROW(),COLUMN()-1,4)),UNSPSCCode,0)),"")</f>
        <v>Servicios de cáterin</v>
      </c>
      <c r="C1818" s="82" t="s">
        <v>1449</v>
      </c>
      <c r="D1818" s="82">
        <v>1</v>
      </c>
      <c r="E1818" s="71">
        <v>282500</v>
      </c>
      <c r="F1818" s="70">
        <f ca="1">INDIRECT(ADDRESS(ROW(),COLUMN()-2,4))*INDIRECT(ADDRESS(ROW(),COLUMN()-1,4))</f>
        <v>282500</v>
      </c>
      <c r="G1818" s="45"/>
      <c r="H1818" s="45"/>
      <c r="I1818" s="45"/>
      <c r="J1818" s="45"/>
    </row>
    <row r="1819" spans="1:10" ht="14.1" customHeight="1" x14ac:dyDescent="0.2">
      <c r="A1819" s="45"/>
      <c r="B1819" s="45"/>
      <c r="C1819" s="45"/>
      <c r="D1819" s="45"/>
      <c r="E1819" s="73" t="s">
        <v>12551</v>
      </c>
      <c r="F1819" s="74">
        <f ca="1">SUM(Table3116[MONTO TOTAL ESTIMADO])</f>
        <v>282500</v>
      </c>
      <c r="G1819" s="45"/>
      <c r="H1819" s="45" t="str">
        <f>C1811</f>
        <v>Servicios</v>
      </c>
      <c r="I1819" s="45" t="str">
        <f>E1811</f>
        <v>Sí</v>
      </c>
      <c r="J1819" s="45" t="str">
        <f>D1811</f>
        <v>Compras Menores</v>
      </c>
    </row>
    <row r="1820" spans="1:10" ht="14.1" customHeight="1" thickBot="1" x14ac:dyDescent="0.3"/>
    <row r="1821" spans="1:10" ht="33.75" customHeight="1" thickBot="1" x14ac:dyDescent="0.25">
      <c r="A1821" s="64" t="s">
        <v>16383</v>
      </c>
      <c r="B1821" s="64" t="s">
        <v>161</v>
      </c>
      <c r="C1821" s="64" t="s">
        <v>11725</v>
      </c>
      <c r="D1821" s="64" t="s">
        <v>14378</v>
      </c>
      <c r="E1821" s="64" t="s">
        <v>10963</v>
      </c>
      <c r="F1821" s="64" t="s">
        <v>11096</v>
      </c>
      <c r="G1821" s="45"/>
      <c r="H1821" s="45"/>
      <c r="I1821" s="45"/>
      <c r="J1821" s="45"/>
    </row>
    <row r="1822" spans="1:10" ht="14.1" customHeight="1" thickBot="1" x14ac:dyDescent="0.25">
      <c r="A1822" s="66" t="s">
        <v>18980</v>
      </c>
      <c r="B1822" s="66" t="s">
        <v>18974</v>
      </c>
      <c r="C1822" s="66" t="s">
        <v>6799</v>
      </c>
      <c r="D1822" s="66" t="s">
        <v>17484</v>
      </c>
      <c r="E1822" s="66" t="s">
        <v>8856</v>
      </c>
      <c r="F1822" s="66"/>
      <c r="G1822" s="45"/>
      <c r="H1822" s="45"/>
      <c r="I1822" s="45"/>
      <c r="J1822" s="45"/>
    </row>
    <row r="1823" spans="1:10" ht="14.1" customHeight="1" thickBot="1" x14ac:dyDescent="0.25">
      <c r="A1823" s="87" t="s">
        <v>14828</v>
      </c>
      <c r="B1823" s="67" t="s">
        <v>8530</v>
      </c>
      <c r="C1823" s="76">
        <v>44672</v>
      </c>
      <c r="D1823" s="87" t="s">
        <v>9387</v>
      </c>
      <c r="E1823" s="67" t="s">
        <v>13094</v>
      </c>
      <c r="F1823" s="81" t="s">
        <v>3080</v>
      </c>
      <c r="G1823" s="45"/>
      <c r="H1823" s="45"/>
      <c r="I1823" s="45"/>
      <c r="J1823" s="45"/>
    </row>
    <row r="1824" spans="1:10" ht="14.1" customHeight="1" thickBot="1" x14ac:dyDescent="0.25">
      <c r="A1824" s="88"/>
      <c r="B1824" s="67" t="s">
        <v>1786</v>
      </c>
      <c r="C1824" s="77">
        <f>IF(C1823="","",IF(AND(MONTH(C1823)&gt;=1,MONTH(C1823)&lt;=3),1,IF(AND(MONTH(C1823)&gt;=4,MONTH(C1823)&lt;=6),2,IF(AND(MONTH(C1823)&gt;=7,MONTH(C1823)&lt;=9),3,4))))</f>
        <v>2</v>
      </c>
      <c r="D1824" s="88"/>
      <c r="E1824" s="67" t="s">
        <v>2417</v>
      </c>
      <c r="F1824" s="81" t="s">
        <v>11113</v>
      </c>
      <c r="G1824" s="45"/>
      <c r="H1824" s="45"/>
      <c r="I1824" s="45"/>
      <c r="J1824" s="45"/>
    </row>
    <row r="1825" spans="1:10" ht="14.1" customHeight="1" thickBot="1" x14ac:dyDescent="0.25">
      <c r="A1825" s="88"/>
      <c r="B1825" s="67" t="s">
        <v>12943</v>
      </c>
      <c r="C1825" s="76">
        <v>44680</v>
      </c>
      <c r="D1825" s="88"/>
      <c r="E1825" s="67" t="s">
        <v>3073</v>
      </c>
      <c r="F1825" s="81" t="s">
        <v>11113</v>
      </c>
      <c r="G1825" s="45"/>
      <c r="H1825" s="45"/>
      <c r="I1825" s="45"/>
      <c r="J1825" s="45"/>
    </row>
    <row r="1826" spans="1:10" ht="14.1" customHeight="1" thickBot="1" x14ac:dyDescent="0.25">
      <c r="A1826" s="88"/>
      <c r="B1826" s="67" t="s">
        <v>1786</v>
      </c>
      <c r="C1826" s="77">
        <f>IF(C1825="","",IF(AND(MONTH(C1825)&gt;=1,MONTH(C1825)&lt;=3),1,IF(AND(MONTH(C1825)&gt;=4,MONTH(C1825)&lt;=6),2,IF(AND(MONTH(C1825)&gt;=7,MONTH(C1825)&lt;=9),3,4))))</f>
        <v>2</v>
      </c>
      <c r="D1826" s="88"/>
      <c r="E1826" s="67" t="s">
        <v>13193</v>
      </c>
      <c r="F1826" s="66" t="s">
        <v>11113</v>
      </c>
      <c r="G1826" s="45"/>
      <c r="H1826" s="45"/>
      <c r="I1826" s="45"/>
      <c r="J1826" s="45"/>
    </row>
    <row r="1827" spans="1:10" ht="14.1" customHeight="1" thickBot="1" x14ac:dyDescent="0.25">
      <c r="A1827" s="45"/>
      <c r="B1827" s="45"/>
      <c r="C1827" s="45"/>
      <c r="D1827" s="45"/>
      <c r="E1827" s="45"/>
      <c r="F1827" s="45"/>
      <c r="G1827" s="45"/>
      <c r="H1827" s="45"/>
      <c r="I1827" s="45"/>
      <c r="J1827" s="45"/>
    </row>
    <row r="1828" spans="1:10" ht="14.1" customHeight="1" thickBot="1" x14ac:dyDescent="0.25">
      <c r="A1828" s="72" t="s">
        <v>15736</v>
      </c>
      <c r="B1828" s="72" t="s">
        <v>16147</v>
      </c>
      <c r="C1828" s="72" t="s">
        <v>15642</v>
      </c>
      <c r="D1828" s="72" t="s">
        <v>15252</v>
      </c>
      <c r="E1828" s="72" t="s">
        <v>6933</v>
      </c>
      <c r="F1828" s="72" t="s">
        <v>15281</v>
      </c>
      <c r="G1828" s="45"/>
      <c r="H1828" s="45"/>
      <c r="I1828" s="45"/>
      <c r="J1828" s="45"/>
    </row>
    <row r="1829" spans="1:10" ht="13.5" customHeight="1" x14ac:dyDescent="0.2">
      <c r="A1829" s="82">
        <v>90101603</v>
      </c>
      <c r="B1829" s="69" t="str">
        <f ca="1">IFERROR(INDEX(UNSPSCDes,MATCH(INDIRECT(ADDRESS(ROW(),COLUMN()-1,4)),UNSPSCCode,0)),"")</f>
        <v>Servicios de cáterin</v>
      </c>
      <c r="C1829" s="82" t="s">
        <v>1449</v>
      </c>
      <c r="D1829" s="82">
        <v>1</v>
      </c>
      <c r="E1829" s="71">
        <v>465000</v>
      </c>
      <c r="F1829" s="70">
        <f ca="1">INDIRECT(ADDRESS(ROW(),COLUMN()-2,4))*INDIRECT(ADDRESS(ROW(),COLUMN()-1,4))</f>
        <v>465000</v>
      </c>
      <c r="G1829" s="45"/>
      <c r="H1829" s="45"/>
      <c r="I1829" s="45"/>
      <c r="J1829" s="45"/>
    </row>
    <row r="1830" spans="1:10" ht="14.1" customHeight="1" x14ac:dyDescent="0.2">
      <c r="A1830" s="45"/>
      <c r="B1830" s="45"/>
      <c r="C1830" s="45"/>
      <c r="D1830" s="45"/>
      <c r="E1830" s="73" t="s">
        <v>12551</v>
      </c>
      <c r="F1830" s="74">
        <f ca="1">SUM(Table3117[MONTO TOTAL ESTIMADO])</f>
        <v>465000</v>
      </c>
      <c r="G1830" s="45"/>
      <c r="H1830" s="45" t="str">
        <f>C1822</f>
        <v>Servicios</v>
      </c>
      <c r="I1830" s="45" t="str">
        <f>E1822</f>
        <v>Sí</v>
      </c>
      <c r="J1830" s="45" t="str">
        <f>D1822</f>
        <v>Compras Menores</v>
      </c>
    </row>
    <row r="1831" spans="1:10" ht="14.1" customHeight="1" thickBot="1" x14ac:dyDescent="0.3"/>
    <row r="1832" spans="1:10" ht="33.75" customHeight="1" thickBot="1" x14ac:dyDescent="0.25">
      <c r="A1832" s="64" t="s">
        <v>16383</v>
      </c>
      <c r="B1832" s="64" t="s">
        <v>161</v>
      </c>
      <c r="C1832" s="64" t="s">
        <v>11725</v>
      </c>
      <c r="D1832" s="64" t="s">
        <v>14378</v>
      </c>
      <c r="E1832" s="64" t="s">
        <v>10963</v>
      </c>
      <c r="F1832" s="64" t="s">
        <v>11096</v>
      </c>
      <c r="G1832" s="45"/>
      <c r="H1832" s="45"/>
      <c r="I1832" s="45"/>
      <c r="J1832" s="45"/>
    </row>
    <row r="1833" spans="1:10" ht="14.1" customHeight="1" thickBot="1" x14ac:dyDescent="0.25">
      <c r="A1833" s="66" t="s">
        <v>18980</v>
      </c>
      <c r="B1833" s="66" t="s">
        <v>18974</v>
      </c>
      <c r="C1833" s="66" t="s">
        <v>6799</v>
      </c>
      <c r="D1833" s="66" t="s">
        <v>17484</v>
      </c>
      <c r="E1833" s="66" t="s">
        <v>8856</v>
      </c>
      <c r="F1833" s="66"/>
      <c r="G1833" s="45"/>
      <c r="H1833" s="45"/>
      <c r="I1833" s="45"/>
      <c r="J1833" s="45"/>
    </row>
    <row r="1834" spans="1:10" ht="14.1" customHeight="1" thickBot="1" x14ac:dyDescent="0.25">
      <c r="A1834" s="87" t="s">
        <v>14828</v>
      </c>
      <c r="B1834" s="67" t="s">
        <v>8530</v>
      </c>
      <c r="C1834" s="76">
        <v>44763</v>
      </c>
      <c r="D1834" s="87" t="s">
        <v>9387</v>
      </c>
      <c r="E1834" s="67" t="s">
        <v>13094</v>
      </c>
      <c r="F1834" s="81" t="s">
        <v>3080</v>
      </c>
      <c r="G1834" s="45"/>
      <c r="H1834" s="45"/>
      <c r="I1834" s="45"/>
      <c r="J1834" s="45"/>
    </row>
    <row r="1835" spans="1:10" ht="14.1" customHeight="1" thickBot="1" x14ac:dyDescent="0.25">
      <c r="A1835" s="88"/>
      <c r="B1835" s="67" t="s">
        <v>1786</v>
      </c>
      <c r="C1835" s="77">
        <f>IF(C1834="","",IF(AND(MONTH(C1834)&gt;=1,MONTH(C1834)&lt;=3),1,IF(AND(MONTH(C1834)&gt;=4,MONTH(C1834)&lt;=6),2,IF(AND(MONTH(C1834)&gt;=7,MONTH(C1834)&lt;=9),3,4))))</f>
        <v>3</v>
      </c>
      <c r="D1835" s="88"/>
      <c r="E1835" s="67" t="s">
        <v>2417</v>
      </c>
      <c r="F1835" s="81" t="s">
        <v>11113</v>
      </c>
      <c r="G1835" s="45"/>
      <c r="H1835" s="45"/>
      <c r="I1835" s="45"/>
      <c r="J1835" s="45"/>
    </row>
    <row r="1836" spans="1:10" ht="14.1" customHeight="1" thickBot="1" x14ac:dyDescent="0.25">
      <c r="A1836" s="88"/>
      <c r="B1836" s="67" t="s">
        <v>12943</v>
      </c>
      <c r="C1836" s="76">
        <v>44771</v>
      </c>
      <c r="D1836" s="88"/>
      <c r="E1836" s="67" t="s">
        <v>3073</v>
      </c>
      <c r="F1836" s="81" t="s">
        <v>11113</v>
      </c>
      <c r="G1836" s="45"/>
      <c r="H1836" s="45"/>
      <c r="I1836" s="45"/>
      <c r="J1836" s="45"/>
    </row>
    <row r="1837" spans="1:10" ht="14.1" customHeight="1" thickBot="1" x14ac:dyDescent="0.25">
      <c r="A1837" s="88"/>
      <c r="B1837" s="67" t="s">
        <v>1786</v>
      </c>
      <c r="C1837" s="77">
        <f>IF(C1836="","",IF(AND(MONTH(C1836)&gt;=1,MONTH(C1836)&lt;=3),1,IF(AND(MONTH(C1836)&gt;=4,MONTH(C1836)&lt;=6),2,IF(AND(MONTH(C1836)&gt;=7,MONTH(C1836)&lt;=9),3,4))))</f>
        <v>3</v>
      </c>
      <c r="D1837" s="88"/>
      <c r="E1837" s="67" t="s">
        <v>13193</v>
      </c>
      <c r="F1837" s="66" t="s">
        <v>11113</v>
      </c>
      <c r="G1837" s="45"/>
      <c r="H1837" s="45"/>
      <c r="I1837" s="45"/>
      <c r="J1837" s="45"/>
    </row>
    <row r="1838" spans="1:10" ht="14.1" customHeight="1" thickBot="1" x14ac:dyDescent="0.25">
      <c r="A1838" s="45"/>
      <c r="B1838" s="45"/>
      <c r="C1838" s="45"/>
      <c r="D1838" s="45"/>
      <c r="E1838" s="45"/>
      <c r="F1838" s="45"/>
      <c r="G1838" s="45"/>
      <c r="H1838" s="45"/>
      <c r="I1838" s="45"/>
      <c r="J1838" s="45"/>
    </row>
    <row r="1839" spans="1:10" ht="14.1" customHeight="1" thickBot="1" x14ac:dyDescent="0.25">
      <c r="A1839" s="72" t="s">
        <v>15736</v>
      </c>
      <c r="B1839" s="72" t="s">
        <v>16147</v>
      </c>
      <c r="C1839" s="72" t="s">
        <v>15642</v>
      </c>
      <c r="D1839" s="72" t="s">
        <v>15252</v>
      </c>
      <c r="E1839" s="72" t="s">
        <v>6933</v>
      </c>
      <c r="F1839" s="72" t="s">
        <v>15281</v>
      </c>
      <c r="G1839" s="45"/>
      <c r="H1839" s="45"/>
      <c r="I1839" s="45"/>
      <c r="J1839" s="45"/>
    </row>
    <row r="1840" spans="1:10" ht="13.5" customHeight="1" x14ac:dyDescent="0.2">
      <c r="A1840" s="82">
        <v>90101603</v>
      </c>
      <c r="B1840" s="69" t="str">
        <f ca="1">IFERROR(INDEX(UNSPSCDes,MATCH(INDIRECT(ADDRESS(ROW(),COLUMN()-1,4)),UNSPSCCode,0)),"")</f>
        <v>Servicios de cáterin</v>
      </c>
      <c r="C1840" s="82" t="s">
        <v>1449</v>
      </c>
      <c r="D1840" s="82">
        <v>1</v>
      </c>
      <c r="E1840" s="71">
        <v>500000</v>
      </c>
      <c r="F1840" s="70">
        <f ca="1">INDIRECT(ADDRESS(ROW(),COLUMN()-2,4))*INDIRECT(ADDRESS(ROW(),COLUMN()-1,4))</f>
        <v>500000</v>
      </c>
      <c r="G1840" s="45"/>
      <c r="H1840" s="45"/>
      <c r="I1840" s="45"/>
      <c r="J1840" s="45"/>
    </row>
    <row r="1841" spans="1:10" ht="14.1" customHeight="1" x14ac:dyDescent="0.2">
      <c r="A1841" s="45"/>
      <c r="B1841" s="45"/>
      <c r="C1841" s="45"/>
      <c r="D1841" s="45"/>
      <c r="E1841" s="73" t="s">
        <v>12551</v>
      </c>
      <c r="F1841" s="74">
        <f ca="1">SUM(Table3118[MONTO TOTAL ESTIMADO])</f>
        <v>500000</v>
      </c>
      <c r="G1841" s="45"/>
      <c r="H1841" s="45" t="str">
        <f>C1833</f>
        <v>Servicios</v>
      </c>
      <c r="I1841" s="45" t="str">
        <f>E1833</f>
        <v>Sí</v>
      </c>
      <c r="J1841" s="45" t="str">
        <f>D1833</f>
        <v>Compras Menores</v>
      </c>
    </row>
    <row r="1842" spans="1:10" ht="14.1" customHeight="1" thickBot="1" x14ac:dyDescent="0.3"/>
    <row r="1843" spans="1:10" ht="33.75" customHeight="1" thickBot="1" x14ac:dyDescent="0.25">
      <c r="A1843" s="64" t="s">
        <v>16383</v>
      </c>
      <c r="B1843" s="64" t="s">
        <v>161</v>
      </c>
      <c r="C1843" s="64" t="s">
        <v>11725</v>
      </c>
      <c r="D1843" s="64" t="s">
        <v>14378</v>
      </c>
      <c r="E1843" s="64" t="s">
        <v>10963</v>
      </c>
      <c r="F1843" s="64" t="s">
        <v>11096</v>
      </c>
      <c r="G1843" s="45"/>
      <c r="H1843" s="45"/>
      <c r="I1843" s="45"/>
      <c r="J1843" s="45"/>
    </row>
    <row r="1844" spans="1:10" ht="14.1" customHeight="1" thickBot="1" x14ac:dyDescent="0.25">
      <c r="A1844" s="66" t="s">
        <v>18980</v>
      </c>
      <c r="B1844" s="66" t="s">
        <v>18974</v>
      </c>
      <c r="C1844" s="66" t="s">
        <v>6799</v>
      </c>
      <c r="D1844" s="66" t="s">
        <v>17484</v>
      </c>
      <c r="E1844" s="66" t="s">
        <v>8856</v>
      </c>
      <c r="F1844" s="66"/>
      <c r="G1844" s="45"/>
      <c r="H1844" s="45"/>
      <c r="I1844" s="45"/>
      <c r="J1844" s="45"/>
    </row>
    <row r="1845" spans="1:10" ht="14.1" customHeight="1" thickBot="1" x14ac:dyDescent="0.25">
      <c r="A1845" s="87" t="s">
        <v>14828</v>
      </c>
      <c r="B1845" s="67" t="s">
        <v>8530</v>
      </c>
      <c r="C1845" s="76">
        <v>44855</v>
      </c>
      <c r="D1845" s="87" t="s">
        <v>9387</v>
      </c>
      <c r="E1845" s="67" t="s">
        <v>13094</v>
      </c>
      <c r="F1845" s="81" t="s">
        <v>3080</v>
      </c>
      <c r="G1845" s="45"/>
      <c r="H1845" s="45"/>
      <c r="I1845" s="45"/>
      <c r="J1845" s="45"/>
    </row>
    <row r="1846" spans="1:10" ht="14.1" customHeight="1" thickBot="1" x14ac:dyDescent="0.25">
      <c r="A1846" s="88"/>
      <c r="B1846" s="67" t="s">
        <v>1786</v>
      </c>
      <c r="C1846" s="77">
        <f>IF(C1845="","",IF(AND(MONTH(C1845)&gt;=1,MONTH(C1845)&lt;=3),1,IF(AND(MONTH(C1845)&gt;=4,MONTH(C1845)&lt;=6),2,IF(AND(MONTH(C1845)&gt;=7,MONTH(C1845)&lt;=9),3,4))))</f>
        <v>4</v>
      </c>
      <c r="D1846" s="88"/>
      <c r="E1846" s="67" t="s">
        <v>2417</v>
      </c>
      <c r="F1846" s="81" t="s">
        <v>11113</v>
      </c>
      <c r="G1846" s="45"/>
      <c r="H1846" s="45"/>
      <c r="I1846" s="45"/>
      <c r="J1846" s="45"/>
    </row>
    <row r="1847" spans="1:10" ht="14.1" customHeight="1" thickBot="1" x14ac:dyDescent="0.25">
      <c r="A1847" s="88"/>
      <c r="B1847" s="67" t="s">
        <v>12943</v>
      </c>
      <c r="C1847" s="76">
        <v>44865</v>
      </c>
      <c r="D1847" s="88"/>
      <c r="E1847" s="67" t="s">
        <v>3073</v>
      </c>
      <c r="F1847" s="81" t="s">
        <v>11113</v>
      </c>
      <c r="G1847" s="45"/>
      <c r="H1847" s="45"/>
      <c r="I1847" s="45"/>
      <c r="J1847" s="45"/>
    </row>
    <row r="1848" spans="1:10" ht="14.1" customHeight="1" thickBot="1" x14ac:dyDescent="0.25">
      <c r="A1848" s="88"/>
      <c r="B1848" s="67" t="s">
        <v>1786</v>
      </c>
      <c r="C1848" s="77">
        <f>IF(C1847="","",IF(AND(MONTH(C1847)&gt;=1,MONTH(C1847)&lt;=3),1,IF(AND(MONTH(C1847)&gt;=4,MONTH(C1847)&lt;=6),2,IF(AND(MONTH(C1847)&gt;=7,MONTH(C1847)&lt;=9),3,4))))</f>
        <v>4</v>
      </c>
      <c r="D1848" s="88"/>
      <c r="E1848" s="67" t="s">
        <v>13193</v>
      </c>
      <c r="F1848" s="66" t="s">
        <v>11113</v>
      </c>
      <c r="G1848" s="45"/>
      <c r="H1848" s="45"/>
      <c r="I1848" s="45"/>
      <c r="J1848" s="45"/>
    </row>
    <row r="1849" spans="1:10" ht="14.1" customHeight="1" thickBot="1" x14ac:dyDescent="0.25">
      <c r="A1849" s="45"/>
      <c r="B1849" s="45"/>
      <c r="C1849" s="45"/>
      <c r="D1849" s="45"/>
      <c r="E1849" s="45"/>
      <c r="F1849" s="45"/>
      <c r="G1849" s="45"/>
      <c r="H1849" s="45"/>
      <c r="I1849" s="45"/>
      <c r="J1849" s="45"/>
    </row>
    <row r="1850" spans="1:10" ht="14.1" customHeight="1" thickBot="1" x14ac:dyDescent="0.25">
      <c r="A1850" s="72" t="s">
        <v>15736</v>
      </c>
      <c r="B1850" s="72" t="s">
        <v>16147</v>
      </c>
      <c r="C1850" s="72" t="s">
        <v>15642</v>
      </c>
      <c r="D1850" s="72" t="s">
        <v>15252</v>
      </c>
      <c r="E1850" s="72" t="s">
        <v>6933</v>
      </c>
      <c r="F1850" s="72" t="s">
        <v>15281</v>
      </c>
      <c r="G1850" s="45"/>
      <c r="H1850" s="45"/>
      <c r="I1850" s="45"/>
      <c r="J1850" s="45"/>
    </row>
    <row r="1851" spans="1:10" ht="13.5" customHeight="1" x14ac:dyDescent="0.2">
      <c r="A1851" s="82">
        <v>90101603</v>
      </c>
      <c r="B1851" s="69" t="str">
        <f ca="1">IFERROR(INDEX(UNSPSCDes,MATCH(INDIRECT(ADDRESS(ROW(),COLUMN()-1,4)),UNSPSCCode,0)),"")</f>
        <v>Servicios de cáterin</v>
      </c>
      <c r="C1851" s="82" t="s">
        <v>1449</v>
      </c>
      <c r="D1851" s="82">
        <v>1</v>
      </c>
      <c r="E1851" s="71">
        <v>537000</v>
      </c>
      <c r="F1851" s="70">
        <f ca="1">INDIRECT(ADDRESS(ROW(),COLUMN()-2,4))*INDIRECT(ADDRESS(ROW(),COLUMN()-1,4))</f>
        <v>537000</v>
      </c>
      <c r="G1851" s="45"/>
      <c r="H1851" s="45"/>
      <c r="I1851" s="45"/>
      <c r="J1851" s="45"/>
    </row>
    <row r="1852" spans="1:10" ht="14.1" customHeight="1" x14ac:dyDescent="0.2">
      <c r="A1852" s="45"/>
      <c r="B1852" s="45"/>
      <c r="C1852" s="45"/>
      <c r="D1852" s="45"/>
      <c r="E1852" s="73" t="s">
        <v>12551</v>
      </c>
      <c r="F1852" s="74">
        <f ca="1">SUM(Table3119[MONTO TOTAL ESTIMADO])</f>
        <v>537000</v>
      </c>
      <c r="G1852" s="45"/>
      <c r="H1852" s="45" t="str">
        <f>C1844</f>
        <v>Servicios</v>
      </c>
      <c r="I1852" s="45" t="str">
        <f>E1844</f>
        <v>Sí</v>
      </c>
      <c r="J1852" s="45" t="str">
        <f>D1844</f>
        <v>Compras Menores</v>
      </c>
    </row>
    <row r="1853" spans="1:10" ht="14.1" customHeight="1" thickBot="1" x14ac:dyDescent="0.3"/>
    <row r="1854" spans="1:10" ht="33.75" customHeight="1" thickBot="1" x14ac:dyDescent="0.25">
      <c r="A1854" s="64" t="s">
        <v>16383</v>
      </c>
      <c r="B1854" s="64" t="s">
        <v>161</v>
      </c>
      <c r="C1854" s="64" t="s">
        <v>11725</v>
      </c>
      <c r="D1854" s="64" t="s">
        <v>14378</v>
      </c>
      <c r="E1854" s="64" t="s">
        <v>10963</v>
      </c>
      <c r="F1854" s="64" t="s">
        <v>11096</v>
      </c>
      <c r="G1854" s="45"/>
      <c r="H1854" s="45"/>
      <c r="I1854" s="45"/>
      <c r="J1854" s="45"/>
    </row>
    <row r="1855" spans="1:10" ht="14.1" customHeight="1" thickBot="1" x14ac:dyDescent="0.25">
      <c r="A1855" s="66" t="s">
        <v>18981</v>
      </c>
      <c r="B1855" s="66" t="s">
        <v>18974</v>
      </c>
      <c r="C1855" s="66" t="s">
        <v>17799</v>
      </c>
      <c r="D1855" s="66" t="s">
        <v>10172</v>
      </c>
      <c r="E1855" s="66" t="s">
        <v>8856</v>
      </c>
      <c r="F1855" s="66"/>
      <c r="G1855" s="45"/>
      <c r="H1855" s="45"/>
      <c r="I1855" s="45"/>
      <c r="J1855" s="45"/>
    </row>
    <row r="1856" spans="1:10" ht="14.1" customHeight="1" thickBot="1" x14ac:dyDescent="0.25">
      <c r="A1856" s="87" t="s">
        <v>14828</v>
      </c>
      <c r="B1856" s="67" t="s">
        <v>8530</v>
      </c>
      <c r="C1856" s="76">
        <v>44581</v>
      </c>
      <c r="D1856" s="87" t="s">
        <v>9387</v>
      </c>
      <c r="E1856" s="67" t="s">
        <v>13094</v>
      </c>
      <c r="F1856" s="81" t="s">
        <v>3080</v>
      </c>
      <c r="G1856" s="45"/>
      <c r="H1856" s="45"/>
      <c r="I1856" s="45"/>
      <c r="J1856" s="45"/>
    </row>
    <row r="1857" spans="1:10" ht="14.1" customHeight="1" thickBot="1" x14ac:dyDescent="0.25">
      <c r="A1857" s="88"/>
      <c r="B1857" s="67" t="s">
        <v>1786</v>
      </c>
      <c r="C1857" s="77">
        <f>IF(C1856="","",IF(AND(MONTH(C1856)&gt;=1,MONTH(C1856)&lt;=3),1,IF(AND(MONTH(C1856)&gt;=4,MONTH(C1856)&lt;=6),2,IF(AND(MONTH(C1856)&gt;=7,MONTH(C1856)&lt;=9),3,4))))</f>
        <v>1</v>
      </c>
      <c r="D1857" s="88"/>
      <c r="E1857" s="67" t="s">
        <v>2417</v>
      </c>
      <c r="F1857" s="81" t="s">
        <v>11113</v>
      </c>
      <c r="G1857" s="45"/>
      <c r="H1857" s="45"/>
      <c r="I1857" s="45"/>
      <c r="J1857" s="45"/>
    </row>
    <row r="1858" spans="1:10" ht="14.1" customHeight="1" thickBot="1" x14ac:dyDescent="0.25">
      <c r="A1858" s="88"/>
      <c r="B1858" s="67" t="s">
        <v>12943</v>
      </c>
      <c r="C1858" s="76">
        <v>44588</v>
      </c>
      <c r="D1858" s="88"/>
      <c r="E1858" s="67" t="s">
        <v>3073</v>
      </c>
      <c r="F1858" s="81" t="s">
        <v>11113</v>
      </c>
      <c r="G1858" s="45"/>
      <c r="H1858" s="45"/>
      <c r="I1858" s="45"/>
      <c r="J1858" s="45"/>
    </row>
    <row r="1859" spans="1:10" ht="14.1" customHeight="1" thickBot="1" x14ac:dyDescent="0.25">
      <c r="A1859" s="88"/>
      <c r="B1859" s="67" t="s">
        <v>1786</v>
      </c>
      <c r="C1859" s="77">
        <f>IF(C1858="","",IF(AND(MONTH(C1858)&gt;=1,MONTH(C1858)&lt;=3),1,IF(AND(MONTH(C1858)&gt;=4,MONTH(C1858)&lt;=6),2,IF(AND(MONTH(C1858)&gt;=7,MONTH(C1858)&lt;=9),3,4))))</f>
        <v>1</v>
      </c>
      <c r="D1859" s="88"/>
      <c r="E1859" s="67" t="s">
        <v>13193</v>
      </c>
      <c r="F1859" s="66" t="s">
        <v>11113</v>
      </c>
      <c r="G1859" s="45"/>
      <c r="H1859" s="45"/>
      <c r="I1859" s="45"/>
      <c r="J1859" s="45"/>
    </row>
    <row r="1860" spans="1:10" ht="14.1" customHeight="1" thickBot="1" x14ac:dyDescent="0.25">
      <c r="A1860" s="45"/>
      <c r="B1860" s="45"/>
      <c r="C1860" s="45"/>
      <c r="D1860" s="45"/>
      <c r="E1860" s="45"/>
      <c r="F1860" s="45"/>
      <c r="G1860" s="45"/>
      <c r="H1860" s="45"/>
      <c r="I1860" s="45"/>
      <c r="J1860" s="45"/>
    </row>
    <row r="1861" spans="1:10" ht="14.1" customHeight="1" thickBot="1" x14ac:dyDescent="0.25">
      <c r="A1861" s="72" t="s">
        <v>15736</v>
      </c>
      <c r="B1861" s="72" t="s">
        <v>16147</v>
      </c>
      <c r="C1861" s="72" t="s">
        <v>15642</v>
      </c>
      <c r="D1861" s="72" t="s">
        <v>15252</v>
      </c>
      <c r="E1861" s="72" t="s">
        <v>6933</v>
      </c>
      <c r="F1861" s="72" t="s">
        <v>15281</v>
      </c>
      <c r="G1861" s="45"/>
      <c r="H1861" s="45"/>
      <c r="I1861" s="45"/>
      <c r="J1861" s="45"/>
    </row>
    <row r="1862" spans="1:10" ht="14.1" customHeight="1" x14ac:dyDescent="0.2">
      <c r="A1862" s="82">
        <v>10161707</v>
      </c>
      <c r="B1862" s="69" t="str">
        <f ca="1">IFERROR(INDEX(UNSPSCDes,MATCH(INDIRECT(ADDRESS(ROW(),COLUMN()-1,4)),UNSPSCCode,0)),"")</f>
        <v>Arreglo de flores cortadas</v>
      </c>
      <c r="C1862" s="82" t="s">
        <v>1449</v>
      </c>
      <c r="D1862" s="82">
        <v>3</v>
      </c>
      <c r="E1862" s="71">
        <v>3000</v>
      </c>
      <c r="F1862" s="70">
        <f ca="1">INDIRECT(ADDRESS(ROW(),COLUMN()-2,4))*INDIRECT(ADDRESS(ROW(),COLUMN()-1,4))</f>
        <v>9000</v>
      </c>
      <c r="G1862" s="45"/>
      <c r="H1862" s="45"/>
      <c r="I1862" s="45"/>
      <c r="J1862" s="45"/>
    </row>
    <row r="1863" spans="1:10" ht="13.5" customHeight="1" x14ac:dyDescent="0.2">
      <c r="A1863" s="82">
        <v>10161603</v>
      </c>
      <c r="B1863" s="69" t="str">
        <f ca="1">IFERROR(INDEX(UNSPSCDes,MATCH(INDIRECT(ADDRESS(ROW(),COLUMN()-1,4)),UNSPSCCode,0)),"")</f>
        <v>Orquídeas</v>
      </c>
      <c r="C1863" s="82" t="s">
        <v>1449</v>
      </c>
      <c r="D1863" s="82">
        <v>3</v>
      </c>
      <c r="E1863" s="71">
        <v>5500</v>
      </c>
      <c r="F1863" s="70">
        <f ca="1">INDIRECT(ADDRESS(ROW(),COLUMN()-2,4))*INDIRECT(ADDRESS(ROW(),COLUMN()-1,4))</f>
        <v>16500</v>
      </c>
      <c r="G1863" s="45"/>
      <c r="H1863" s="45"/>
      <c r="I1863" s="45"/>
      <c r="J1863" s="45"/>
    </row>
    <row r="1864" spans="1:10" ht="13.5" customHeight="1" x14ac:dyDescent="0.2">
      <c r="A1864" s="82">
        <v>10161605</v>
      </c>
      <c r="B1864" s="69" t="str">
        <f ca="1">IFERROR(INDEX(UNSPSCDes,MATCH(INDIRECT(ADDRESS(ROW(),COLUMN()-1,4)),UNSPSCCode,0)),"")</f>
        <v>Cactos</v>
      </c>
      <c r="C1864" s="82" t="s">
        <v>1449</v>
      </c>
      <c r="D1864" s="82">
        <v>1</v>
      </c>
      <c r="E1864" s="71">
        <v>7000</v>
      </c>
      <c r="F1864" s="70">
        <f ca="1">INDIRECT(ADDRESS(ROW(),COLUMN()-2,4))*INDIRECT(ADDRESS(ROW(),COLUMN()-1,4))</f>
        <v>7000</v>
      </c>
      <c r="G1864" s="45"/>
      <c r="H1864" s="45"/>
      <c r="I1864" s="45"/>
      <c r="J1864" s="45"/>
    </row>
    <row r="1865" spans="1:10" ht="14.1" customHeight="1" x14ac:dyDescent="0.2">
      <c r="A1865" s="45"/>
      <c r="B1865" s="45"/>
      <c r="C1865" s="45"/>
      <c r="D1865" s="45"/>
      <c r="E1865" s="73" t="s">
        <v>12551</v>
      </c>
      <c r="F1865" s="74">
        <f ca="1">SUM(Table3120[MONTO TOTAL ESTIMADO])</f>
        <v>32500</v>
      </c>
      <c r="G1865" s="45"/>
      <c r="H1865" s="45" t="str">
        <f>C1855</f>
        <v>Bienes</v>
      </c>
      <c r="I1865" s="45" t="str">
        <f>E1855</f>
        <v>Sí</v>
      </c>
      <c r="J1865" s="45" t="str">
        <f>D1855</f>
        <v>Compras por debajo del Umbral</v>
      </c>
    </row>
    <row r="1866" spans="1:10" ht="14.1" customHeight="1" thickBot="1" x14ac:dyDescent="0.3"/>
    <row r="1867" spans="1:10" ht="33.75" customHeight="1" thickBot="1" x14ac:dyDescent="0.25">
      <c r="A1867" s="64" t="s">
        <v>16383</v>
      </c>
      <c r="B1867" s="64" t="s">
        <v>161</v>
      </c>
      <c r="C1867" s="64" t="s">
        <v>11725</v>
      </c>
      <c r="D1867" s="64" t="s">
        <v>14378</v>
      </c>
      <c r="E1867" s="64" t="s">
        <v>10963</v>
      </c>
      <c r="F1867" s="64" t="s">
        <v>11096</v>
      </c>
      <c r="G1867" s="45"/>
      <c r="H1867" s="45"/>
      <c r="I1867" s="45"/>
      <c r="J1867" s="45"/>
    </row>
    <row r="1868" spans="1:10" ht="14.1" customHeight="1" thickBot="1" x14ac:dyDescent="0.25">
      <c r="A1868" s="66" t="s">
        <v>18981</v>
      </c>
      <c r="B1868" s="66" t="s">
        <v>18974</v>
      </c>
      <c r="C1868" s="66" t="s">
        <v>17799</v>
      </c>
      <c r="D1868" s="66" t="s">
        <v>10172</v>
      </c>
      <c r="E1868" s="66" t="s">
        <v>8856</v>
      </c>
      <c r="F1868" s="66"/>
      <c r="G1868" s="45"/>
      <c r="H1868" s="45"/>
      <c r="I1868" s="45"/>
      <c r="J1868" s="45"/>
    </row>
    <row r="1869" spans="1:10" ht="14.1" customHeight="1" thickBot="1" x14ac:dyDescent="0.25">
      <c r="A1869" s="87" t="s">
        <v>14828</v>
      </c>
      <c r="B1869" s="67" t="s">
        <v>8530</v>
      </c>
      <c r="C1869" s="76">
        <v>44671</v>
      </c>
      <c r="D1869" s="87" t="s">
        <v>9387</v>
      </c>
      <c r="E1869" s="67" t="s">
        <v>13094</v>
      </c>
      <c r="F1869" s="81" t="s">
        <v>3080</v>
      </c>
      <c r="G1869" s="45"/>
      <c r="H1869" s="45"/>
      <c r="I1869" s="45"/>
      <c r="J1869" s="45"/>
    </row>
    <row r="1870" spans="1:10" ht="14.1" customHeight="1" thickBot="1" x14ac:dyDescent="0.25">
      <c r="A1870" s="88"/>
      <c r="B1870" s="67" t="s">
        <v>1786</v>
      </c>
      <c r="C1870" s="77">
        <f>IF(C1869="","",IF(AND(MONTH(C1869)&gt;=1,MONTH(C1869)&lt;=3),1,IF(AND(MONTH(C1869)&gt;=4,MONTH(C1869)&lt;=6),2,IF(AND(MONTH(C1869)&gt;=7,MONTH(C1869)&lt;=9),3,4))))</f>
        <v>2</v>
      </c>
      <c r="D1870" s="88"/>
      <c r="E1870" s="67" t="s">
        <v>2417</v>
      </c>
      <c r="F1870" s="81" t="s">
        <v>11113</v>
      </c>
      <c r="G1870" s="45"/>
      <c r="H1870" s="45"/>
      <c r="I1870" s="45"/>
      <c r="J1870" s="45"/>
    </row>
    <row r="1871" spans="1:10" ht="14.1" customHeight="1" thickBot="1" x14ac:dyDescent="0.25">
      <c r="A1871" s="88"/>
      <c r="B1871" s="67" t="s">
        <v>12943</v>
      </c>
      <c r="C1871" s="76">
        <v>44683</v>
      </c>
      <c r="D1871" s="88"/>
      <c r="E1871" s="67" t="s">
        <v>3073</v>
      </c>
      <c r="F1871" s="81" t="s">
        <v>11113</v>
      </c>
      <c r="G1871" s="45"/>
      <c r="H1871" s="45"/>
      <c r="I1871" s="45"/>
      <c r="J1871" s="45"/>
    </row>
    <row r="1872" spans="1:10" ht="14.1" customHeight="1" thickBot="1" x14ac:dyDescent="0.25">
      <c r="A1872" s="88"/>
      <c r="B1872" s="67" t="s">
        <v>1786</v>
      </c>
      <c r="C1872" s="77">
        <f>IF(C1871="","",IF(AND(MONTH(C1871)&gt;=1,MONTH(C1871)&lt;=3),1,IF(AND(MONTH(C1871)&gt;=4,MONTH(C1871)&lt;=6),2,IF(AND(MONTH(C1871)&gt;=7,MONTH(C1871)&lt;=9),3,4))))</f>
        <v>2</v>
      </c>
      <c r="D1872" s="88"/>
      <c r="E1872" s="67" t="s">
        <v>13193</v>
      </c>
      <c r="F1872" s="66" t="s">
        <v>11113</v>
      </c>
      <c r="G1872" s="45"/>
      <c r="H1872" s="45"/>
      <c r="I1872" s="45"/>
      <c r="J1872" s="45"/>
    </row>
    <row r="1873" spans="1:10" ht="14.1" customHeight="1" thickBot="1" x14ac:dyDescent="0.25">
      <c r="A1873" s="45"/>
      <c r="B1873" s="45"/>
      <c r="C1873" s="45"/>
      <c r="D1873" s="45"/>
      <c r="E1873" s="45"/>
      <c r="F1873" s="45"/>
      <c r="G1873" s="45"/>
      <c r="H1873" s="45"/>
      <c r="I1873" s="45"/>
      <c r="J1873" s="45"/>
    </row>
    <row r="1874" spans="1:10" ht="14.1" customHeight="1" thickBot="1" x14ac:dyDescent="0.25">
      <c r="A1874" s="72" t="s">
        <v>15736</v>
      </c>
      <c r="B1874" s="72" t="s">
        <v>16147</v>
      </c>
      <c r="C1874" s="72" t="s">
        <v>15642</v>
      </c>
      <c r="D1874" s="72" t="s">
        <v>15252</v>
      </c>
      <c r="E1874" s="72" t="s">
        <v>6933</v>
      </c>
      <c r="F1874" s="72" t="s">
        <v>15281</v>
      </c>
      <c r="G1874" s="45"/>
      <c r="H1874" s="45"/>
      <c r="I1874" s="45"/>
      <c r="J1874" s="45"/>
    </row>
    <row r="1875" spans="1:10" ht="14.1" customHeight="1" x14ac:dyDescent="0.2">
      <c r="A1875" s="82">
        <v>10161707</v>
      </c>
      <c r="B1875" s="69" t="str">
        <f ca="1">IFERROR(INDEX(UNSPSCDes,MATCH(INDIRECT(ADDRESS(ROW(),COLUMN()-1,4)),UNSPSCCode,0)),"")</f>
        <v>Arreglo de flores cortadas</v>
      </c>
      <c r="C1875" s="82" t="s">
        <v>1449</v>
      </c>
      <c r="D1875" s="82">
        <v>3</v>
      </c>
      <c r="E1875" s="71">
        <v>3000</v>
      </c>
      <c r="F1875" s="70">
        <f ca="1">INDIRECT(ADDRESS(ROW(),COLUMN()-2,4))*INDIRECT(ADDRESS(ROW(),COLUMN()-1,4))</f>
        <v>9000</v>
      </c>
      <c r="G1875" s="45"/>
      <c r="H1875" s="45"/>
      <c r="I1875" s="45"/>
      <c r="J1875" s="45"/>
    </row>
    <row r="1876" spans="1:10" ht="13.5" customHeight="1" x14ac:dyDescent="0.2">
      <c r="A1876" s="82">
        <v>10161603</v>
      </c>
      <c r="B1876" s="69" t="str">
        <f ca="1">IFERROR(INDEX(UNSPSCDes,MATCH(INDIRECT(ADDRESS(ROW(),COLUMN()-1,4)),UNSPSCCode,0)),"")</f>
        <v>Orquídeas</v>
      </c>
      <c r="C1876" s="82" t="s">
        <v>1449</v>
      </c>
      <c r="D1876" s="82">
        <v>3</v>
      </c>
      <c r="E1876" s="71">
        <v>5500</v>
      </c>
      <c r="F1876" s="70">
        <f ca="1">INDIRECT(ADDRESS(ROW(),COLUMN()-2,4))*INDIRECT(ADDRESS(ROW(),COLUMN()-1,4))</f>
        <v>16500</v>
      </c>
      <c r="G1876" s="45"/>
      <c r="H1876" s="45"/>
      <c r="I1876" s="45"/>
      <c r="J1876" s="45"/>
    </row>
    <row r="1877" spans="1:10" ht="13.5" customHeight="1" x14ac:dyDescent="0.2">
      <c r="A1877" s="82">
        <v>10161801</v>
      </c>
      <c r="B1877" s="69" t="str">
        <f ca="1">IFERROR(INDEX(UNSPSCDes,MATCH(INDIRECT(ADDRESS(ROW(),COLUMN()-1,4)),UNSPSCCode,0)),"")</f>
        <v>Helechos</v>
      </c>
      <c r="C1877" s="82" t="s">
        <v>1449</v>
      </c>
      <c r="D1877" s="82">
        <v>1</v>
      </c>
      <c r="E1877" s="71">
        <v>7000</v>
      </c>
      <c r="F1877" s="70">
        <f ca="1">INDIRECT(ADDRESS(ROW(),COLUMN()-2,4))*INDIRECT(ADDRESS(ROW(),COLUMN()-1,4))</f>
        <v>7000</v>
      </c>
      <c r="G1877" s="45"/>
      <c r="H1877" s="45"/>
      <c r="I1877" s="45"/>
      <c r="J1877" s="45"/>
    </row>
    <row r="1878" spans="1:10" ht="14.1" customHeight="1" x14ac:dyDescent="0.2">
      <c r="A1878" s="45"/>
      <c r="B1878" s="45"/>
      <c r="C1878" s="45"/>
      <c r="D1878" s="45"/>
      <c r="E1878" s="73" t="s">
        <v>12551</v>
      </c>
      <c r="F1878" s="74">
        <f ca="1">SUM(Table3121[MONTO TOTAL ESTIMADO])</f>
        <v>32500</v>
      </c>
      <c r="G1878" s="45"/>
      <c r="H1878" s="45" t="str">
        <f>C1868</f>
        <v>Bienes</v>
      </c>
      <c r="I1878" s="45" t="str">
        <f>E1868</f>
        <v>Sí</v>
      </c>
      <c r="J1878" s="45" t="str">
        <f>D1868</f>
        <v>Compras por debajo del Umbral</v>
      </c>
    </row>
    <row r="1879" spans="1:10" ht="14.1" customHeight="1" thickBot="1" x14ac:dyDescent="0.3"/>
    <row r="1880" spans="1:10" ht="33.75" customHeight="1" thickBot="1" x14ac:dyDescent="0.25">
      <c r="A1880" s="64" t="s">
        <v>16383</v>
      </c>
      <c r="B1880" s="64" t="s">
        <v>161</v>
      </c>
      <c r="C1880" s="64" t="s">
        <v>11725</v>
      </c>
      <c r="D1880" s="64" t="s">
        <v>14378</v>
      </c>
      <c r="E1880" s="64" t="s">
        <v>10963</v>
      </c>
      <c r="F1880" s="64" t="s">
        <v>11096</v>
      </c>
      <c r="G1880" s="45"/>
      <c r="H1880" s="45"/>
      <c r="I1880" s="45"/>
      <c r="J1880" s="45"/>
    </row>
    <row r="1881" spans="1:10" ht="14.1" customHeight="1" thickBot="1" x14ac:dyDescent="0.25">
      <c r="A1881" s="66" t="s">
        <v>18981</v>
      </c>
      <c r="B1881" s="66" t="s">
        <v>18974</v>
      </c>
      <c r="C1881" s="66" t="s">
        <v>17799</v>
      </c>
      <c r="D1881" s="66" t="s">
        <v>10172</v>
      </c>
      <c r="E1881" s="66" t="s">
        <v>8856</v>
      </c>
      <c r="F1881" s="66"/>
      <c r="G1881" s="45"/>
      <c r="H1881" s="45"/>
      <c r="I1881" s="45"/>
      <c r="J1881" s="45"/>
    </row>
    <row r="1882" spans="1:10" ht="14.1" customHeight="1" thickBot="1" x14ac:dyDescent="0.25">
      <c r="A1882" s="87" t="s">
        <v>14828</v>
      </c>
      <c r="B1882" s="67" t="s">
        <v>8530</v>
      </c>
      <c r="C1882" s="76">
        <v>44762</v>
      </c>
      <c r="D1882" s="87" t="s">
        <v>9387</v>
      </c>
      <c r="E1882" s="67" t="s">
        <v>13094</v>
      </c>
      <c r="F1882" s="81" t="s">
        <v>3080</v>
      </c>
      <c r="G1882" s="45"/>
      <c r="H1882" s="45"/>
      <c r="I1882" s="45"/>
      <c r="J1882" s="45"/>
    </row>
    <row r="1883" spans="1:10" ht="14.1" customHeight="1" thickBot="1" x14ac:dyDescent="0.25">
      <c r="A1883" s="88"/>
      <c r="B1883" s="67" t="s">
        <v>1786</v>
      </c>
      <c r="C1883" s="77">
        <f>IF(C1882="","",IF(AND(MONTH(C1882)&gt;=1,MONTH(C1882)&lt;=3),1,IF(AND(MONTH(C1882)&gt;=4,MONTH(C1882)&lt;=6),2,IF(AND(MONTH(C1882)&gt;=7,MONTH(C1882)&lt;=9),3,4))))</f>
        <v>3</v>
      </c>
      <c r="D1883" s="88"/>
      <c r="E1883" s="67" t="s">
        <v>2417</v>
      </c>
      <c r="F1883" s="81" t="s">
        <v>11113</v>
      </c>
      <c r="G1883" s="45"/>
      <c r="H1883" s="45"/>
      <c r="I1883" s="45"/>
      <c r="J1883" s="45"/>
    </row>
    <row r="1884" spans="1:10" ht="14.1" customHeight="1" thickBot="1" x14ac:dyDescent="0.25">
      <c r="A1884" s="88"/>
      <c r="B1884" s="67" t="s">
        <v>12943</v>
      </c>
      <c r="C1884" s="76">
        <v>44774</v>
      </c>
      <c r="D1884" s="88"/>
      <c r="E1884" s="67" t="s">
        <v>3073</v>
      </c>
      <c r="F1884" s="81" t="s">
        <v>11113</v>
      </c>
      <c r="G1884" s="45"/>
      <c r="H1884" s="45"/>
      <c r="I1884" s="45"/>
      <c r="J1884" s="45"/>
    </row>
    <row r="1885" spans="1:10" ht="14.1" customHeight="1" thickBot="1" x14ac:dyDescent="0.25">
      <c r="A1885" s="88"/>
      <c r="B1885" s="67" t="s">
        <v>1786</v>
      </c>
      <c r="C1885" s="77">
        <f>IF(C1884="","",IF(AND(MONTH(C1884)&gt;=1,MONTH(C1884)&lt;=3),1,IF(AND(MONTH(C1884)&gt;=4,MONTH(C1884)&lt;=6),2,IF(AND(MONTH(C1884)&gt;=7,MONTH(C1884)&lt;=9),3,4))))</f>
        <v>3</v>
      </c>
      <c r="D1885" s="88"/>
      <c r="E1885" s="67" t="s">
        <v>13193</v>
      </c>
      <c r="F1885" s="66" t="s">
        <v>11113</v>
      </c>
      <c r="G1885" s="45"/>
      <c r="H1885" s="45"/>
      <c r="I1885" s="45"/>
      <c r="J1885" s="45"/>
    </row>
    <row r="1886" spans="1:10" ht="14.1" customHeight="1" thickBot="1" x14ac:dyDescent="0.25">
      <c r="A1886" s="45"/>
      <c r="B1886" s="45"/>
      <c r="C1886" s="45"/>
      <c r="D1886" s="45"/>
      <c r="E1886" s="45"/>
      <c r="F1886" s="45"/>
      <c r="G1886" s="45"/>
      <c r="H1886" s="45"/>
      <c r="I1886" s="45"/>
      <c r="J1886" s="45"/>
    </row>
    <row r="1887" spans="1:10" ht="14.1" customHeight="1" thickBot="1" x14ac:dyDescent="0.25">
      <c r="A1887" s="72" t="s">
        <v>15736</v>
      </c>
      <c r="B1887" s="72" t="s">
        <v>16147</v>
      </c>
      <c r="C1887" s="72" t="s">
        <v>15642</v>
      </c>
      <c r="D1887" s="72" t="s">
        <v>15252</v>
      </c>
      <c r="E1887" s="72" t="s">
        <v>6933</v>
      </c>
      <c r="F1887" s="72" t="s">
        <v>15281</v>
      </c>
      <c r="G1887" s="45"/>
      <c r="H1887" s="45"/>
      <c r="I1887" s="45"/>
      <c r="J1887" s="45"/>
    </row>
    <row r="1888" spans="1:10" ht="14.1" customHeight="1" x14ac:dyDescent="0.2">
      <c r="A1888" s="82">
        <v>10161707</v>
      </c>
      <c r="B1888" s="69" t="str">
        <f ca="1">IFERROR(INDEX(UNSPSCDes,MATCH(INDIRECT(ADDRESS(ROW(),COLUMN()-1,4)),UNSPSCCode,0)),"")</f>
        <v>Arreglo de flores cortadas</v>
      </c>
      <c r="C1888" s="82" t="s">
        <v>1449</v>
      </c>
      <c r="D1888" s="82">
        <v>3</v>
      </c>
      <c r="E1888" s="71">
        <v>3000</v>
      </c>
      <c r="F1888" s="70">
        <f ca="1">INDIRECT(ADDRESS(ROW(),COLUMN()-2,4))*INDIRECT(ADDRESS(ROW(),COLUMN()-1,4))</f>
        <v>9000</v>
      </c>
      <c r="G1888" s="45"/>
      <c r="H1888" s="45"/>
      <c r="I1888" s="45"/>
      <c r="J1888" s="45"/>
    </row>
    <row r="1889" spans="1:10" ht="13.5" customHeight="1" x14ac:dyDescent="0.2">
      <c r="A1889" s="82">
        <v>10161603</v>
      </c>
      <c r="B1889" s="69" t="str">
        <f ca="1">IFERROR(INDEX(UNSPSCDes,MATCH(INDIRECT(ADDRESS(ROW(),COLUMN()-1,4)),UNSPSCCode,0)),"")</f>
        <v>Orquídeas</v>
      </c>
      <c r="C1889" s="82" t="s">
        <v>1449</v>
      </c>
      <c r="D1889" s="82">
        <v>3</v>
      </c>
      <c r="E1889" s="71">
        <v>5500</v>
      </c>
      <c r="F1889" s="70">
        <f ca="1">INDIRECT(ADDRESS(ROW(),COLUMN()-2,4))*INDIRECT(ADDRESS(ROW(),COLUMN()-1,4))</f>
        <v>16500</v>
      </c>
      <c r="G1889" s="45"/>
      <c r="H1889" s="45"/>
      <c r="I1889" s="45"/>
      <c r="J1889" s="45"/>
    </row>
    <row r="1890" spans="1:10" ht="13.5" customHeight="1" x14ac:dyDescent="0.2">
      <c r="A1890" s="82">
        <v>10161605</v>
      </c>
      <c r="B1890" s="69" t="str">
        <f ca="1">IFERROR(INDEX(UNSPSCDes,MATCH(INDIRECT(ADDRESS(ROW(),COLUMN()-1,4)),UNSPSCCode,0)),"")</f>
        <v>Cactos</v>
      </c>
      <c r="C1890" s="82" t="s">
        <v>1449</v>
      </c>
      <c r="D1890" s="82">
        <v>1</v>
      </c>
      <c r="E1890" s="71">
        <v>7000</v>
      </c>
      <c r="F1890" s="70">
        <f ca="1">INDIRECT(ADDRESS(ROW(),COLUMN()-2,4))*INDIRECT(ADDRESS(ROW(),COLUMN()-1,4))</f>
        <v>7000</v>
      </c>
      <c r="G1890" s="45"/>
      <c r="H1890" s="45"/>
      <c r="I1890" s="45"/>
      <c r="J1890" s="45"/>
    </row>
    <row r="1891" spans="1:10" ht="14.1" customHeight="1" x14ac:dyDescent="0.2">
      <c r="A1891" s="45"/>
      <c r="B1891" s="45"/>
      <c r="C1891" s="45"/>
      <c r="D1891" s="45"/>
      <c r="E1891" s="73" t="s">
        <v>12551</v>
      </c>
      <c r="F1891" s="74">
        <f ca="1">SUM(Table3122[MONTO TOTAL ESTIMADO])</f>
        <v>32500</v>
      </c>
      <c r="G1891" s="45"/>
      <c r="H1891" s="45" t="str">
        <f>C1881</f>
        <v>Bienes</v>
      </c>
      <c r="I1891" s="45" t="str">
        <f>E1881</f>
        <v>Sí</v>
      </c>
      <c r="J1891" s="45" t="str">
        <f>D1881</f>
        <v>Compras por debajo del Umbral</v>
      </c>
    </row>
    <row r="1892" spans="1:10" ht="14.1" customHeight="1" thickBot="1" x14ac:dyDescent="0.3"/>
    <row r="1893" spans="1:10" ht="33.75" customHeight="1" thickBot="1" x14ac:dyDescent="0.25">
      <c r="A1893" s="64" t="s">
        <v>16383</v>
      </c>
      <c r="B1893" s="64" t="s">
        <v>161</v>
      </c>
      <c r="C1893" s="64" t="s">
        <v>11725</v>
      </c>
      <c r="D1893" s="64" t="s">
        <v>14378</v>
      </c>
      <c r="E1893" s="64" t="s">
        <v>10963</v>
      </c>
      <c r="F1893" s="64" t="s">
        <v>11096</v>
      </c>
      <c r="G1893" s="45"/>
      <c r="H1893" s="45"/>
      <c r="I1893" s="45"/>
      <c r="J1893" s="45"/>
    </row>
    <row r="1894" spans="1:10" ht="14.1" customHeight="1" thickBot="1" x14ac:dyDescent="0.25">
      <c r="A1894" s="66" t="s">
        <v>18981</v>
      </c>
      <c r="B1894" s="66" t="s">
        <v>18974</v>
      </c>
      <c r="C1894" s="66" t="s">
        <v>17799</v>
      </c>
      <c r="D1894" s="66" t="s">
        <v>10172</v>
      </c>
      <c r="E1894" s="66" t="s">
        <v>8856</v>
      </c>
      <c r="F1894" s="66"/>
      <c r="G1894" s="45"/>
      <c r="H1894" s="45"/>
      <c r="I1894" s="45"/>
      <c r="J1894" s="45"/>
    </row>
    <row r="1895" spans="1:10" ht="14.1" customHeight="1" thickBot="1" x14ac:dyDescent="0.25">
      <c r="A1895" s="87" t="s">
        <v>14828</v>
      </c>
      <c r="B1895" s="67" t="s">
        <v>8530</v>
      </c>
      <c r="C1895" s="76">
        <v>44854</v>
      </c>
      <c r="D1895" s="87" t="s">
        <v>9387</v>
      </c>
      <c r="E1895" s="67" t="s">
        <v>13094</v>
      </c>
      <c r="F1895" s="81" t="s">
        <v>3080</v>
      </c>
      <c r="G1895" s="45"/>
      <c r="H1895" s="45"/>
      <c r="I1895" s="45"/>
      <c r="J1895" s="45"/>
    </row>
    <row r="1896" spans="1:10" ht="14.1" customHeight="1" thickBot="1" x14ac:dyDescent="0.25">
      <c r="A1896" s="88"/>
      <c r="B1896" s="67" t="s">
        <v>1786</v>
      </c>
      <c r="C1896" s="77">
        <f>IF(C1895="","",IF(AND(MONTH(C1895)&gt;=1,MONTH(C1895)&lt;=3),1,IF(AND(MONTH(C1895)&gt;=4,MONTH(C1895)&lt;=6),2,IF(AND(MONTH(C1895)&gt;=7,MONTH(C1895)&lt;=9),3,4))))</f>
        <v>4</v>
      </c>
      <c r="D1896" s="88"/>
      <c r="E1896" s="67" t="s">
        <v>2417</v>
      </c>
      <c r="F1896" s="81" t="s">
        <v>11113</v>
      </c>
      <c r="G1896" s="45"/>
      <c r="H1896" s="45"/>
      <c r="I1896" s="45"/>
      <c r="J1896" s="45"/>
    </row>
    <row r="1897" spans="1:10" ht="14.1" customHeight="1" thickBot="1" x14ac:dyDescent="0.25">
      <c r="A1897" s="88"/>
      <c r="B1897" s="67" t="s">
        <v>12943</v>
      </c>
      <c r="C1897" s="76">
        <v>44865</v>
      </c>
      <c r="D1897" s="88"/>
      <c r="E1897" s="67" t="s">
        <v>3073</v>
      </c>
      <c r="F1897" s="81" t="s">
        <v>11113</v>
      </c>
      <c r="G1897" s="45"/>
      <c r="H1897" s="45"/>
      <c r="I1897" s="45"/>
      <c r="J1897" s="45"/>
    </row>
    <row r="1898" spans="1:10" ht="14.1" customHeight="1" thickBot="1" x14ac:dyDescent="0.25">
      <c r="A1898" s="88"/>
      <c r="B1898" s="67" t="s">
        <v>1786</v>
      </c>
      <c r="C1898" s="77">
        <f>IF(C1897="","",IF(AND(MONTH(C1897)&gt;=1,MONTH(C1897)&lt;=3),1,IF(AND(MONTH(C1897)&gt;=4,MONTH(C1897)&lt;=6),2,IF(AND(MONTH(C1897)&gt;=7,MONTH(C1897)&lt;=9),3,4))))</f>
        <v>4</v>
      </c>
      <c r="D1898" s="88"/>
      <c r="E1898" s="67" t="s">
        <v>13193</v>
      </c>
      <c r="F1898" s="66" t="s">
        <v>11113</v>
      </c>
      <c r="G1898" s="45"/>
      <c r="H1898" s="45"/>
      <c r="I1898" s="45"/>
      <c r="J1898" s="45"/>
    </row>
    <row r="1899" spans="1:10" ht="14.1" customHeight="1" thickBot="1" x14ac:dyDescent="0.25">
      <c r="A1899" s="45"/>
      <c r="B1899" s="45"/>
      <c r="C1899" s="45"/>
      <c r="D1899" s="45"/>
      <c r="E1899" s="45"/>
      <c r="F1899" s="45"/>
      <c r="G1899" s="45"/>
      <c r="H1899" s="45"/>
      <c r="I1899" s="45"/>
      <c r="J1899" s="45"/>
    </row>
    <row r="1900" spans="1:10" ht="14.1" customHeight="1" thickBot="1" x14ac:dyDescent="0.25">
      <c r="A1900" s="72" t="s">
        <v>15736</v>
      </c>
      <c r="B1900" s="72" t="s">
        <v>16147</v>
      </c>
      <c r="C1900" s="72" t="s">
        <v>15642</v>
      </c>
      <c r="D1900" s="72" t="s">
        <v>15252</v>
      </c>
      <c r="E1900" s="72" t="s">
        <v>6933</v>
      </c>
      <c r="F1900" s="72" t="s">
        <v>15281</v>
      </c>
      <c r="G1900" s="45"/>
      <c r="H1900" s="45"/>
      <c r="I1900" s="45"/>
      <c r="J1900" s="45"/>
    </row>
    <row r="1901" spans="1:10" ht="14.1" customHeight="1" x14ac:dyDescent="0.2">
      <c r="A1901" s="82">
        <v>10161707</v>
      </c>
      <c r="B1901" s="69" t="str">
        <f ca="1">IFERROR(INDEX(UNSPSCDes,MATCH(INDIRECT(ADDRESS(ROW(),COLUMN()-1,4)),UNSPSCCode,0)),"")</f>
        <v>Arreglo de flores cortadas</v>
      </c>
      <c r="C1901" s="82" t="s">
        <v>1449</v>
      </c>
      <c r="D1901" s="82">
        <v>3</v>
      </c>
      <c r="E1901" s="71">
        <v>3000</v>
      </c>
      <c r="F1901" s="70">
        <f ca="1">INDIRECT(ADDRESS(ROW(),COLUMN()-2,4))*INDIRECT(ADDRESS(ROW(),COLUMN()-1,4))</f>
        <v>9000</v>
      </c>
      <c r="G1901" s="45"/>
      <c r="H1901" s="45"/>
      <c r="I1901" s="45"/>
      <c r="J1901" s="45"/>
    </row>
    <row r="1902" spans="1:10" ht="13.5" customHeight="1" x14ac:dyDescent="0.2">
      <c r="A1902" s="82">
        <v>10161603</v>
      </c>
      <c r="B1902" s="69" t="str">
        <f ca="1">IFERROR(INDEX(UNSPSCDes,MATCH(INDIRECT(ADDRESS(ROW(),COLUMN()-1,4)),UNSPSCCode,0)),"")</f>
        <v>Orquídeas</v>
      </c>
      <c r="C1902" s="82" t="s">
        <v>1449</v>
      </c>
      <c r="D1902" s="82">
        <v>3</v>
      </c>
      <c r="E1902" s="71">
        <v>5500</v>
      </c>
      <c r="F1902" s="70">
        <f ca="1">INDIRECT(ADDRESS(ROW(),COLUMN()-2,4))*INDIRECT(ADDRESS(ROW(),COLUMN()-1,4))</f>
        <v>16500</v>
      </c>
      <c r="G1902" s="45"/>
      <c r="H1902" s="45"/>
      <c r="I1902" s="45"/>
      <c r="J1902" s="45"/>
    </row>
    <row r="1903" spans="1:10" ht="13.5" customHeight="1" x14ac:dyDescent="0.2">
      <c r="A1903" s="82">
        <v>10161602</v>
      </c>
      <c r="B1903" s="69" t="str">
        <f ca="1">IFERROR(INDEX(UNSPSCDes,MATCH(INDIRECT(ADDRESS(ROW(),COLUMN()-1,4)),UNSPSCCode,0)),"")</f>
        <v>Poinsettias</v>
      </c>
      <c r="C1903" s="82" t="s">
        <v>1449</v>
      </c>
      <c r="D1903" s="82">
        <v>2</v>
      </c>
      <c r="E1903" s="71">
        <v>7000</v>
      </c>
      <c r="F1903" s="70">
        <f ca="1">INDIRECT(ADDRESS(ROW(),COLUMN()-2,4))*INDIRECT(ADDRESS(ROW(),COLUMN()-1,4))</f>
        <v>14000</v>
      </c>
      <c r="G1903" s="45"/>
      <c r="H1903" s="45"/>
      <c r="I1903" s="45"/>
      <c r="J1903" s="45"/>
    </row>
    <row r="1904" spans="1:10" ht="14.1" customHeight="1" x14ac:dyDescent="0.2">
      <c r="A1904" s="45"/>
      <c r="B1904" s="45"/>
      <c r="C1904" s="45"/>
      <c r="D1904" s="45"/>
      <c r="E1904" s="73" t="s">
        <v>12551</v>
      </c>
      <c r="F1904" s="74">
        <f ca="1">SUM(Table3123[MONTO TOTAL ESTIMADO])</f>
        <v>39500</v>
      </c>
      <c r="G1904" s="45"/>
      <c r="H1904" s="45" t="str">
        <f>C1894</f>
        <v>Bienes</v>
      </c>
      <c r="I1904" s="45" t="str">
        <f>E1894</f>
        <v>Sí</v>
      </c>
      <c r="J1904" s="45" t="str">
        <f>D1894</f>
        <v>Compras por debajo del Umbral</v>
      </c>
    </row>
    <row r="1905" spans="1:10" ht="14.1" customHeight="1" thickBot="1" x14ac:dyDescent="0.3"/>
    <row r="1906" spans="1:10" ht="33.75" customHeight="1" thickBot="1" x14ac:dyDescent="0.25">
      <c r="A1906" s="64" t="s">
        <v>16383</v>
      </c>
      <c r="B1906" s="64" t="s">
        <v>161</v>
      </c>
      <c r="C1906" s="64" t="s">
        <v>11725</v>
      </c>
      <c r="D1906" s="64" t="s">
        <v>14378</v>
      </c>
      <c r="E1906" s="64" t="s">
        <v>10963</v>
      </c>
      <c r="F1906" s="64" t="s">
        <v>11096</v>
      </c>
      <c r="G1906" s="45"/>
      <c r="H1906" s="45"/>
      <c r="I1906" s="45"/>
      <c r="J1906" s="45"/>
    </row>
    <row r="1907" spans="1:10" ht="14.1" customHeight="1" thickBot="1" x14ac:dyDescent="0.25">
      <c r="A1907" s="66" t="s">
        <v>18982</v>
      </c>
      <c r="B1907" s="66" t="s">
        <v>18974</v>
      </c>
      <c r="C1907" s="66" t="s">
        <v>6799</v>
      </c>
      <c r="D1907" s="66" t="s">
        <v>10172</v>
      </c>
      <c r="E1907" s="66" t="s">
        <v>8856</v>
      </c>
      <c r="F1907" s="66"/>
      <c r="G1907" s="45"/>
      <c r="H1907" s="45"/>
      <c r="I1907" s="45"/>
      <c r="J1907" s="45"/>
    </row>
    <row r="1908" spans="1:10" ht="14.1" customHeight="1" thickBot="1" x14ac:dyDescent="0.25">
      <c r="A1908" s="87" t="s">
        <v>14828</v>
      </c>
      <c r="B1908" s="67" t="s">
        <v>8530</v>
      </c>
      <c r="C1908" s="76">
        <v>44581</v>
      </c>
      <c r="D1908" s="87" t="s">
        <v>9387</v>
      </c>
      <c r="E1908" s="67" t="s">
        <v>13094</v>
      </c>
      <c r="F1908" s="81" t="s">
        <v>3080</v>
      </c>
      <c r="G1908" s="45"/>
      <c r="H1908" s="45"/>
      <c r="I1908" s="45"/>
      <c r="J1908" s="45"/>
    </row>
    <row r="1909" spans="1:10" ht="14.1" customHeight="1" thickBot="1" x14ac:dyDescent="0.25">
      <c r="A1909" s="88"/>
      <c r="B1909" s="67" t="s">
        <v>1786</v>
      </c>
      <c r="C1909" s="77">
        <f>IF(C1908="","",IF(AND(MONTH(C1908)&gt;=1,MONTH(C1908)&lt;=3),1,IF(AND(MONTH(C1908)&gt;=4,MONTH(C1908)&lt;=6),2,IF(AND(MONTH(C1908)&gt;=7,MONTH(C1908)&lt;=9),3,4))))</f>
        <v>1</v>
      </c>
      <c r="D1909" s="88"/>
      <c r="E1909" s="67" t="s">
        <v>2417</v>
      </c>
      <c r="F1909" s="81" t="s">
        <v>11113</v>
      </c>
      <c r="G1909" s="45"/>
      <c r="H1909" s="45"/>
      <c r="I1909" s="45"/>
      <c r="J1909" s="45"/>
    </row>
    <row r="1910" spans="1:10" ht="14.1" customHeight="1" thickBot="1" x14ac:dyDescent="0.25">
      <c r="A1910" s="88"/>
      <c r="B1910" s="67" t="s">
        <v>12943</v>
      </c>
      <c r="C1910" s="76">
        <v>44591</v>
      </c>
      <c r="D1910" s="88"/>
      <c r="E1910" s="67" t="s">
        <v>3073</v>
      </c>
      <c r="F1910" s="81" t="s">
        <v>11113</v>
      </c>
      <c r="G1910" s="45"/>
      <c r="H1910" s="45"/>
      <c r="I1910" s="45"/>
      <c r="J1910" s="45"/>
    </row>
    <row r="1911" spans="1:10" ht="14.1" customHeight="1" thickBot="1" x14ac:dyDescent="0.25">
      <c r="A1911" s="88"/>
      <c r="B1911" s="67" t="s">
        <v>1786</v>
      </c>
      <c r="C1911" s="77">
        <f>IF(C1910="","",IF(AND(MONTH(C1910)&gt;=1,MONTH(C1910)&lt;=3),1,IF(AND(MONTH(C1910)&gt;=4,MONTH(C1910)&lt;=6),2,IF(AND(MONTH(C1910)&gt;=7,MONTH(C1910)&lt;=9),3,4))))</f>
        <v>1</v>
      </c>
      <c r="D1911" s="88"/>
      <c r="E1911" s="67" t="s">
        <v>13193</v>
      </c>
      <c r="F1911" s="66" t="s">
        <v>11113</v>
      </c>
      <c r="G1911" s="45"/>
      <c r="H1911" s="45"/>
      <c r="I1911" s="45"/>
      <c r="J1911" s="45"/>
    </row>
    <row r="1912" spans="1:10" ht="14.1" customHeight="1" thickBot="1" x14ac:dyDescent="0.25">
      <c r="A1912" s="45"/>
      <c r="B1912" s="45"/>
      <c r="C1912" s="45"/>
      <c r="D1912" s="45"/>
      <c r="E1912" s="45"/>
      <c r="F1912" s="45"/>
      <c r="G1912" s="45"/>
      <c r="H1912" s="45"/>
      <c r="I1912" s="45"/>
      <c r="J1912" s="45"/>
    </row>
    <row r="1913" spans="1:10" ht="14.1" customHeight="1" thickBot="1" x14ac:dyDescent="0.25">
      <c r="A1913" s="72" t="s">
        <v>15736</v>
      </c>
      <c r="B1913" s="72" t="s">
        <v>16147</v>
      </c>
      <c r="C1913" s="72" t="s">
        <v>15642</v>
      </c>
      <c r="D1913" s="72" t="s">
        <v>15252</v>
      </c>
      <c r="E1913" s="72" t="s">
        <v>6933</v>
      </c>
      <c r="F1913" s="72" t="s">
        <v>15281</v>
      </c>
      <c r="G1913" s="45"/>
      <c r="H1913" s="45"/>
      <c r="I1913" s="45"/>
      <c r="J1913" s="45"/>
    </row>
    <row r="1914" spans="1:10" ht="13.5" customHeight="1" x14ac:dyDescent="0.2">
      <c r="A1914" s="82">
        <v>80141607</v>
      </c>
      <c r="B1914" s="69" t="str">
        <f ca="1">IFERROR(INDEX(UNSPSCDes,MATCH(INDIRECT(ADDRESS(ROW(),COLUMN()-1,4)),UNSPSCCode,0)),"")</f>
        <v>Gestión de eventos</v>
      </c>
      <c r="C1914" s="82" t="s">
        <v>1449</v>
      </c>
      <c r="D1914" s="82">
        <v>1</v>
      </c>
      <c r="E1914" s="71">
        <v>120000</v>
      </c>
      <c r="F1914" s="70">
        <f ca="1">INDIRECT(ADDRESS(ROW(),COLUMN()-2,4))*INDIRECT(ADDRESS(ROW(),COLUMN()-1,4))</f>
        <v>120000</v>
      </c>
      <c r="G1914" s="45"/>
      <c r="H1914" s="45"/>
      <c r="I1914" s="45"/>
      <c r="J1914" s="45"/>
    </row>
    <row r="1915" spans="1:10" ht="14.1" customHeight="1" x14ac:dyDescent="0.2">
      <c r="A1915" s="45"/>
      <c r="B1915" s="45"/>
      <c r="C1915" s="45"/>
      <c r="D1915" s="45"/>
      <c r="E1915" s="73" t="s">
        <v>12551</v>
      </c>
      <c r="F1915" s="74">
        <f ca="1">SUM(Table3124[MONTO TOTAL ESTIMADO])</f>
        <v>120000</v>
      </c>
      <c r="G1915" s="45"/>
      <c r="H1915" s="45" t="str">
        <f>C1907</f>
        <v>Servicios</v>
      </c>
      <c r="I1915" s="45" t="str">
        <f>E1907</f>
        <v>Sí</v>
      </c>
      <c r="J1915" s="45" t="str">
        <f>D1907</f>
        <v>Compras por debajo del Umbral</v>
      </c>
    </row>
    <row r="1916" spans="1:10" ht="14.1" customHeight="1" thickBot="1" x14ac:dyDescent="0.3"/>
    <row r="1917" spans="1:10" ht="33.75" customHeight="1" thickBot="1" x14ac:dyDescent="0.25">
      <c r="A1917" s="64" t="s">
        <v>16383</v>
      </c>
      <c r="B1917" s="64" t="s">
        <v>161</v>
      </c>
      <c r="C1917" s="64" t="s">
        <v>11725</v>
      </c>
      <c r="D1917" s="64" t="s">
        <v>14378</v>
      </c>
      <c r="E1917" s="64" t="s">
        <v>10963</v>
      </c>
      <c r="F1917" s="64" t="s">
        <v>11096</v>
      </c>
      <c r="G1917" s="45"/>
      <c r="H1917" s="45"/>
      <c r="I1917" s="45"/>
      <c r="J1917" s="45"/>
    </row>
    <row r="1918" spans="1:10" ht="14.1" customHeight="1" thickBot="1" x14ac:dyDescent="0.25">
      <c r="A1918" s="66" t="s">
        <v>18982</v>
      </c>
      <c r="B1918" s="66" t="s">
        <v>18974</v>
      </c>
      <c r="C1918" s="66" t="s">
        <v>6799</v>
      </c>
      <c r="D1918" s="66" t="s">
        <v>17484</v>
      </c>
      <c r="E1918" s="66" t="s">
        <v>8856</v>
      </c>
      <c r="F1918" s="66"/>
      <c r="G1918" s="45"/>
      <c r="H1918" s="45"/>
      <c r="I1918" s="45"/>
      <c r="J1918" s="45"/>
    </row>
    <row r="1919" spans="1:10" ht="14.1" customHeight="1" thickBot="1" x14ac:dyDescent="0.25">
      <c r="A1919" s="87" t="s">
        <v>14828</v>
      </c>
      <c r="B1919" s="67" t="s">
        <v>8530</v>
      </c>
      <c r="C1919" s="76">
        <v>44672</v>
      </c>
      <c r="D1919" s="87" t="s">
        <v>9387</v>
      </c>
      <c r="E1919" s="67" t="s">
        <v>13094</v>
      </c>
      <c r="F1919" s="81" t="s">
        <v>3080</v>
      </c>
      <c r="G1919" s="45"/>
      <c r="H1919" s="45"/>
      <c r="I1919" s="45"/>
      <c r="J1919" s="45"/>
    </row>
    <row r="1920" spans="1:10" ht="14.1" customHeight="1" thickBot="1" x14ac:dyDescent="0.25">
      <c r="A1920" s="88"/>
      <c r="B1920" s="67" t="s">
        <v>1786</v>
      </c>
      <c r="C1920" s="77">
        <f>IF(C1919="","",IF(AND(MONTH(C1919)&gt;=1,MONTH(C1919)&lt;=3),1,IF(AND(MONTH(C1919)&gt;=4,MONTH(C1919)&lt;=6),2,IF(AND(MONTH(C1919)&gt;=7,MONTH(C1919)&lt;=9),3,4))))</f>
        <v>2</v>
      </c>
      <c r="D1920" s="88"/>
      <c r="E1920" s="67" t="s">
        <v>2417</v>
      </c>
      <c r="F1920" s="81" t="s">
        <v>11113</v>
      </c>
      <c r="G1920" s="45"/>
      <c r="H1920" s="45"/>
      <c r="I1920" s="45"/>
      <c r="J1920" s="45"/>
    </row>
    <row r="1921" spans="1:10" ht="14.1" customHeight="1" thickBot="1" x14ac:dyDescent="0.25">
      <c r="A1921" s="88"/>
      <c r="B1921" s="67" t="s">
        <v>12943</v>
      </c>
      <c r="C1921" s="76">
        <v>44680</v>
      </c>
      <c r="D1921" s="88"/>
      <c r="E1921" s="67" t="s">
        <v>3073</v>
      </c>
      <c r="F1921" s="81" t="s">
        <v>11113</v>
      </c>
      <c r="G1921" s="45"/>
      <c r="H1921" s="45"/>
      <c r="I1921" s="45"/>
      <c r="J1921" s="45"/>
    </row>
    <row r="1922" spans="1:10" ht="14.1" customHeight="1" thickBot="1" x14ac:dyDescent="0.25">
      <c r="A1922" s="88"/>
      <c r="B1922" s="67" t="s">
        <v>1786</v>
      </c>
      <c r="C1922" s="77">
        <f>IF(C1921="","",IF(AND(MONTH(C1921)&gt;=1,MONTH(C1921)&lt;=3),1,IF(AND(MONTH(C1921)&gt;=4,MONTH(C1921)&lt;=6),2,IF(AND(MONTH(C1921)&gt;=7,MONTH(C1921)&lt;=9),3,4))))</f>
        <v>2</v>
      </c>
      <c r="D1922" s="88"/>
      <c r="E1922" s="67" t="s">
        <v>13193</v>
      </c>
      <c r="F1922" s="66" t="s">
        <v>11113</v>
      </c>
      <c r="G1922" s="45"/>
      <c r="H1922" s="45"/>
      <c r="I1922" s="45"/>
      <c r="J1922" s="45"/>
    </row>
    <row r="1923" spans="1:10" ht="14.1" customHeight="1" thickBot="1" x14ac:dyDescent="0.25">
      <c r="A1923" s="45"/>
      <c r="B1923" s="45"/>
      <c r="C1923" s="45"/>
      <c r="D1923" s="45"/>
      <c r="E1923" s="45"/>
      <c r="F1923" s="45"/>
      <c r="G1923" s="45"/>
      <c r="H1923" s="45"/>
      <c r="I1923" s="45"/>
      <c r="J1923" s="45"/>
    </row>
    <row r="1924" spans="1:10" ht="14.1" customHeight="1" thickBot="1" x14ac:dyDescent="0.25">
      <c r="A1924" s="72" t="s">
        <v>15736</v>
      </c>
      <c r="B1924" s="72" t="s">
        <v>16147</v>
      </c>
      <c r="C1924" s="72" t="s">
        <v>15642</v>
      </c>
      <c r="D1924" s="72" t="s">
        <v>15252</v>
      </c>
      <c r="E1924" s="72" t="s">
        <v>6933</v>
      </c>
      <c r="F1924" s="72" t="s">
        <v>15281</v>
      </c>
      <c r="G1924" s="45"/>
      <c r="H1924" s="45"/>
      <c r="I1924" s="45"/>
      <c r="J1924" s="45"/>
    </row>
    <row r="1925" spans="1:10" ht="13.5" customHeight="1" x14ac:dyDescent="0.2">
      <c r="A1925" s="82">
        <v>80141607</v>
      </c>
      <c r="B1925" s="69" t="str">
        <f ca="1">IFERROR(INDEX(UNSPSCDes,MATCH(INDIRECT(ADDRESS(ROW(),COLUMN()-1,4)),UNSPSCCode,0)),"")</f>
        <v>Gestión de eventos</v>
      </c>
      <c r="C1925" s="82" t="s">
        <v>1449</v>
      </c>
      <c r="D1925" s="82">
        <v>1</v>
      </c>
      <c r="E1925" s="71">
        <v>200000</v>
      </c>
      <c r="F1925" s="70">
        <f ca="1">INDIRECT(ADDRESS(ROW(),COLUMN()-2,4))*INDIRECT(ADDRESS(ROW(),COLUMN()-1,4))</f>
        <v>200000</v>
      </c>
      <c r="G1925" s="45"/>
      <c r="H1925" s="45"/>
      <c r="I1925" s="45"/>
      <c r="J1925" s="45"/>
    </row>
    <row r="1926" spans="1:10" ht="14.1" customHeight="1" x14ac:dyDescent="0.2">
      <c r="A1926" s="45"/>
      <c r="B1926" s="45"/>
      <c r="C1926" s="45"/>
      <c r="D1926" s="45"/>
      <c r="E1926" s="73" t="s">
        <v>12551</v>
      </c>
      <c r="F1926" s="74">
        <f ca="1">SUM(Table3125[MONTO TOTAL ESTIMADO])</f>
        <v>200000</v>
      </c>
      <c r="G1926" s="45"/>
      <c r="H1926" s="45" t="str">
        <f>C1918</f>
        <v>Servicios</v>
      </c>
      <c r="I1926" s="45" t="str">
        <f>E1918</f>
        <v>Sí</v>
      </c>
      <c r="J1926" s="45" t="str">
        <f>D1918</f>
        <v>Compras Menores</v>
      </c>
    </row>
    <row r="1927" spans="1:10" ht="14.1" customHeight="1" thickBot="1" x14ac:dyDescent="0.3"/>
    <row r="1928" spans="1:10" ht="33.75" customHeight="1" thickBot="1" x14ac:dyDescent="0.25">
      <c r="A1928" s="64" t="s">
        <v>16383</v>
      </c>
      <c r="B1928" s="64" t="s">
        <v>161</v>
      </c>
      <c r="C1928" s="64" t="s">
        <v>11725</v>
      </c>
      <c r="D1928" s="64" t="s">
        <v>14378</v>
      </c>
      <c r="E1928" s="64" t="s">
        <v>10963</v>
      </c>
      <c r="F1928" s="64" t="s">
        <v>11096</v>
      </c>
      <c r="G1928" s="45"/>
      <c r="H1928" s="45"/>
      <c r="I1928" s="45"/>
      <c r="J1928" s="45"/>
    </row>
    <row r="1929" spans="1:10" ht="14.1" customHeight="1" thickBot="1" x14ac:dyDescent="0.25">
      <c r="A1929" s="66" t="s">
        <v>18982</v>
      </c>
      <c r="B1929" s="66" t="s">
        <v>18974</v>
      </c>
      <c r="C1929" s="66" t="s">
        <v>6799</v>
      </c>
      <c r="D1929" s="66" t="s">
        <v>17484</v>
      </c>
      <c r="E1929" s="66" t="s">
        <v>8856</v>
      </c>
      <c r="F1929" s="66"/>
      <c r="G1929" s="45"/>
      <c r="H1929" s="45"/>
      <c r="I1929" s="45"/>
      <c r="J1929" s="45"/>
    </row>
    <row r="1930" spans="1:10" ht="14.1" customHeight="1" thickBot="1" x14ac:dyDescent="0.25">
      <c r="A1930" s="87" t="s">
        <v>14828</v>
      </c>
      <c r="B1930" s="67" t="s">
        <v>8530</v>
      </c>
      <c r="C1930" s="76">
        <v>44763</v>
      </c>
      <c r="D1930" s="87" t="s">
        <v>9387</v>
      </c>
      <c r="E1930" s="67" t="s">
        <v>13094</v>
      </c>
      <c r="F1930" s="81" t="s">
        <v>3080</v>
      </c>
      <c r="G1930" s="45"/>
      <c r="H1930" s="45"/>
      <c r="I1930" s="45"/>
      <c r="J1930" s="45"/>
    </row>
    <row r="1931" spans="1:10" ht="14.1" customHeight="1" thickBot="1" x14ac:dyDescent="0.25">
      <c r="A1931" s="88"/>
      <c r="B1931" s="67" t="s">
        <v>1786</v>
      </c>
      <c r="C1931" s="77">
        <f>IF(C1930="","",IF(AND(MONTH(C1930)&gt;=1,MONTH(C1930)&lt;=3),1,IF(AND(MONTH(C1930)&gt;=4,MONTH(C1930)&lt;=6),2,IF(AND(MONTH(C1930)&gt;=7,MONTH(C1930)&lt;=9),3,4))))</f>
        <v>3</v>
      </c>
      <c r="D1931" s="88"/>
      <c r="E1931" s="67" t="s">
        <v>2417</v>
      </c>
      <c r="F1931" s="81" t="s">
        <v>11113</v>
      </c>
      <c r="G1931" s="45"/>
      <c r="H1931" s="45"/>
      <c r="I1931" s="45"/>
      <c r="J1931" s="45"/>
    </row>
    <row r="1932" spans="1:10" ht="14.1" customHeight="1" thickBot="1" x14ac:dyDescent="0.25">
      <c r="A1932" s="88"/>
      <c r="B1932" s="67" t="s">
        <v>12943</v>
      </c>
      <c r="C1932" s="76">
        <v>44771</v>
      </c>
      <c r="D1932" s="88"/>
      <c r="E1932" s="67" t="s">
        <v>3073</v>
      </c>
      <c r="F1932" s="81" t="s">
        <v>11113</v>
      </c>
      <c r="G1932" s="45"/>
      <c r="H1932" s="45"/>
      <c r="I1932" s="45"/>
      <c r="J1932" s="45"/>
    </row>
    <row r="1933" spans="1:10" ht="14.1" customHeight="1" thickBot="1" x14ac:dyDescent="0.25">
      <c r="A1933" s="88"/>
      <c r="B1933" s="67" t="s">
        <v>1786</v>
      </c>
      <c r="C1933" s="77">
        <f>IF(C1932="","",IF(AND(MONTH(C1932)&gt;=1,MONTH(C1932)&lt;=3),1,IF(AND(MONTH(C1932)&gt;=4,MONTH(C1932)&lt;=6),2,IF(AND(MONTH(C1932)&gt;=7,MONTH(C1932)&lt;=9),3,4))))</f>
        <v>3</v>
      </c>
      <c r="D1933" s="88"/>
      <c r="E1933" s="67" t="s">
        <v>13193</v>
      </c>
      <c r="F1933" s="66" t="s">
        <v>11113</v>
      </c>
      <c r="G1933" s="45"/>
      <c r="H1933" s="45"/>
      <c r="I1933" s="45"/>
      <c r="J1933" s="45"/>
    </row>
    <row r="1934" spans="1:10" ht="14.1" customHeight="1" thickBot="1" x14ac:dyDescent="0.25">
      <c r="A1934" s="45"/>
      <c r="B1934" s="45"/>
      <c r="C1934" s="45"/>
      <c r="D1934" s="45"/>
      <c r="E1934" s="45"/>
      <c r="F1934" s="45"/>
      <c r="G1934" s="45"/>
      <c r="H1934" s="45"/>
      <c r="I1934" s="45"/>
      <c r="J1934" s="45"/>
    </row>
    <row r="1935" spans="1:10" ht="14.1" customHeight="1" thickBot="1" x14ac:dyDescent="0.25">
      <c r="A1935" s="72" t="s">
        <v>15736</v>
      </c>
      <c r="B1935" s="72" t="s">
        <v>16147</v>
      </c>
      <c r="C1935" s="72" t="s">
        <v>15642</v>
      </c>
      <c r="D1935" s="72" t="s">
        <v>15252</v>
      </c>
      <c r="E1935" s="72" t="s">
        <v>6933</v>
      </c>
      <c r="F1935" s="72" t="s">
        <v>15281</v>
      </c>
      <c r="G1935" s="45"/>
      <c r="H1935" s="45"/>
      <c r="I1935" s="45"/>
      <c r="J1935" s="45"/>
    </row>
    <row r="1936" spans="1:10" ht="13.5" customHeight="1" x14ac:dyDescent="0.2">
      <c r="A1936" s="82">
        <v>80141607</v>
      </c>
      <c r="B1936" s="69" t="str">
        <f ca="1">IFERROR(INDEX(UNSPSCDes,MATCH(INDIRECT(ADDRESS(ROW(),COLUMN()-1,4)),UNSPSCCode,0)),"")</f>
        <v>Gestión de eventos</v>
      </c>
      <c r="C1936" s="82" t="s">
        <v>1449</v>
      </c>
      <c r="D1936" s="82">
        <v>1</v>
      </c>
      <c r="E1936" s="71">
        <v>241500</v>
      </c>
      <c r="F1936" s="70">
        <f ca="1">INDIRECT(ADDRESS(ROW(),COLUMN()-2,4))*INDIRECT(ADDRESS(ROW(),COLUMN()-1,4))</f>
        <v>241500</v>
      </c>
      <c r="G1936" s="45"/>
      <c r="H1936" s="45"/>
      <c r="I1936" s="45"/>
      <c r="J1936" s="45"/>
    </row>
    <row r="1937" spans="1:10" ht="14.1" customHeight="1" x14ac:dyDescent="0.2">
      <c r="A1937" s="45"/>
      <c r="B1937" s="45"/>
      <c r="C1937" s="45"/>
      <c r="D1937" s="45"/>
      <c r="E1937" s="73" t="s">
        <v>12551</v>
      </c>
      <c r="F1937" s="74">
        <f ca="1">SUM(Table3126[MONTO TOTAL ESTIMADO])</f>
        <v>241500</v>
      </c>
      <c r="G1937" s="45"/>
      <c r="H1937" s="45" t="str">
        <f>C1929</f>
        <v>Servicios</v>
      </c>
      <c r="I1937" s="45" t="str">
        <f>E1929</f>
        <v>Sí</v>
      </c>
      <c r="J1937" s="45" t="str">
        <f>D1929</f>
        <v>Compras Menores</v>
      </c>
    </row>
    <row r="1938" spans="1:10" ht="14.1" customHeight="1" thickBot="1" x14ac:dyDescent="0.3"/>
    <row r="1939" spans="1:10" ht="33.75" customHeight="1" thickBot="1" x14ac:dyDescent="0.25">
      <c r="A1939" s="64" t="s">
        <v>16383</v>
      </c>
      <c r="B1939" s="64" t="s">
        <v>161</v>
      </c>
      <c r="C1939" s="64" t="s">
        <v>11725</v>
      </c>
      <c r="D1939" s="64" t="s">
        <v>14378</v>
      </c>
      <c r="E1939" s="64" t="s">
        <v>10963</v>
      </c>
      <c r="F1939" s="64" t="s">
        <v>11096</v>
      </c>
      <c r="G1939" s="45"/>
      <c r="H1939" s="45"/>
      <c r="I1939" s="45"/>
      <c r="J1939" s="45"/>
    </row>
    <row r="1940" spans="1:10" ht="14.1" customHeight="1" thickBot="1" x14ac:dyDescent="0.25">
      <c r="A1940" s="66" t="s">
        <v>18982</v>
      </c>
      <c r="B1940" s="66" t="s">
        <v>18974</v>
      </c>
      <c r="C1940" s="66" t="s">
        <v>6799</v>
      </c>
      <c r="D1940" s="66" t="s">
        <v>17484</v>
      </c>
      <c r="E1940" s="66" t="s">
        <v>8856</v>
      </c>
      <c r="F1940" s="66"/>
      <c r="G1940" s="45"/>
      <c r="H1940" s="45"/>
      <c r="I1940" s="45"/>
      <c r="J1940" s="45"/>
    </row>
    <row r="1941" spans="1:10" ht="14.1" customHeight="1" thickBot="1" x14ac:dyDescent="0.25">
      <c r="A1941" s="87" t="s">
        <v>14828</v>
      </c>
      <c r="B1941" s="67" t="s">
        <v>8530</v>
      </c>
      <c r="C1941" s="76">
        <v>44855</v>
      </c>
      <c r="D1941" s="87" t="s">
        <v>9387</v>
      </c>
      <c r="E1941" s="67" t="s">
        <v>13094</v>
      </c>
      <c r="F1941" s="81" t="s">
        <v>3080</v>
      </c>
      <c r="G1941" s="45"/>
      <c r="H1941" s="45"/>
      <c r="I1941" s="45"/>
      <c r="J1941" s="45"/>
    </row>
    <row r="1942" spans="1:10" ht="14.1" customHeight="1" thickBot="1" x14ac:dyDescent="0.25">
      <c r="A1942" s="88"/>
      <c r="B1942" s="67" t="s">
        <v>1786</v>
      </c>
      <c r="C1942" s="77">
        <f>IF(C1941="","",IF(AND(MONTH(C1941)&gt;=1,MONTH(C1941)&lt;=3),1,IF(AND(MONTH(C1941)&gt;=4,MONTH(C1941)&lt;=6),2,IF(AND(MONTH(C1941)&gt;=7,MONTH(C1941)&lt;=9),3,4))))</f>
        <v>4</v>
      </c>
      <c r="D1942" s="88"/>
      <c r="E1942" s="67" t="s">
        <v>2417</v>
      </c>
      <c r="F1942" s="81" t="s">
        <v>11113</v>
      </c>
      <c r="G1942" s="45"/>
      <c r="H1942" s="45"/>
      <c r="I1942" s="45"/>
      <c r="J1942" s="45"/>
    </row>
    <row r="1943" spans="1:10" ht="14.1" customHeight="1" thickBot="1" x14ac:dyDescent="0.25">
      <c r="A1943" s="88"/>
      <c r="B1943" s="67" t="s">
        <v>12943</v>
      </c>
      <c r="C1943" s="76">
        <v>44865</v>
      </c>
      <c r="D1943" s="88"/>
      <c r="E1943" s="67" t="s">
        <v>3073</v>
      </c>
      <c r="F1943" s="81" t="s">
        <v>11113</v>
      </c>
      <c r="G1943" s="45"/>
      <c r="H1943" s="45"/>
      <c r="I1943" s="45"/>
      <c r="J1943" s="45"/>
    </row>
    <row r="1944" spans="1:10" ht="14.1" customHeight="1" thickBot="1" x14ac:dyDescent="0.25">
      <c r="A1944" s="88"/>
      <c r="B1944" s="67" t="s">
        <v>1786</v>
      </c>
      <c r="C1944" s="77">
        <f>IF(C1943="","",IF(AND(MONTH(C1943)&gt;=1,MONTH(C1943)&lt;=3),1,IF(AND(MONTH(C1943)&gt;=4,MONTH(C1943)&lt;=6),2,IF(AND(MONTH(C1943)&gt;=7,MONTH(C1943)&lt;=9),3,4))))</f>
        <v>4</v>
      </c>
      <c r="D1944" s="88"/>
      <c r="E1944" s="67" t="s">
        <v>13193</v>
      </c>
      <c r="F1944" s="66" t="s">
        <v>11113</v>
      </c>
      <c r="G1944" s="45"/>
      <c r="H1944" s="45"/>
      <c r="I1944" s="45"/>
      <c r="J1944" s="45"/>
    </row>
    <row r="1945" spans="1:10" ht="14.1" customHeight="1" thickBot="1" x14ac:dyDescent="0.25">
      <c r="A1945" s="45"/>
      <c r="B1945" s="45"/>
      <c r="C1945" s="45"/>
      <c r="D1945" s="45"/>
      <c r="E1945" s="45"/>
      <c r="F1945" s="45"/>
      <c r="G1945" s="45"/>
      <c r="H1945" s="45"/>
      <c r="I1945" s="45"/>
      <c r="J1945" s="45"/>
    </row>
    <row r="1946" spans="1:10" ht="14.1" customHeight="1" thickBot="1" x14ac:dyDescent="0.25">
      <c r="A1946" s="72" t="s">
        <v>15736</v>
      </c>
      <c r="B1946" s="72" t="s">
        <v>16147</v>
      </c>
      <c r="C1946" s="72" t="s">
        <v>15642</v>
      </c>
      <c r="D1946" s="72" t="s">
        <v>15252</v>
      </c>
      <c r="E1946" s="72" t="s">
        <v>6933</v>
      </c>
      <c r="F1946" s="72" t="s">
        <v>15281</v>
      </c>
      <c r="G1946" s="45"/>
      <c r="H1946" s="45"/>
      <c r="I1946" s="45"/>
      <c r="J1946" s="45"/>
    </row>
    <row r="1947" spans="1:10" ht="13.5" customHeight="1" x14ac:dyDescent="0.2">
      <c r="A1947" s="82">
        <v>80141607</v>
      </c>
      <c r="B1947" s="69" t="str">
        <f ca="1">IFERROR(INDEX(UNSPSCDes,MATCH(INDIRECT(ADDRESS(ROW(),COLUMN()-1,4)),UNSPSCCode,0)),"")</f>
        <v>Gestión de eventos</v>
      </c>
      <c r="C1947" s="82" t="s">
        <v>1449</v>
      </c>
      <c r="D1947" s="82">
        <v>1</v>
      </c>
      <c r="E1947" s="71">
        <v>160000</v>
      </c>
      <c r="F1947" s="70">
        <f ca="1">INDIRECT(ADDRESS(ROW(),COLUMN()-2,4))*INDIRECT(ADDRESS(ROW(),COLUMN()-1,4))</f>
        <v>160000</v>
      </c>
      <c r="G1947" s="45"/>
      <c r="H1947" s="45"/>
      <c r="I1947" s="45"/>
      <c r="J1947" s="45"/>
    </row>
    <row r="1948" spans="1:10" ht="14.1" customHeight="1" x14ac:dyDescent="0.2">
      <c r="A1948" s="45"/>
      <c r="B1948" s="45"/>
      <c r="C1948" s="45"/>
      <c r="D1948" s="45"/>
      <c r="E1948" s="73" t="s">
        <v>12551</v>
      </c>
      <c r="F1948" s="74">
        <f ca="1">SUM(Table3127[MONTO TOTAL ESTIMADO])</f>
        <v>160000</v>
      </c>
      <c r="G1948" s="45"/>
      <c r="H1948" s="45" t="str">
        <f>C1940</f>
        <v>Servicios</v>
      </c>
      <c r="I1948" s="45" t="str">
        <f>E1940</f>
        <v>Sí</v>
      </c>
      <c r="J1948" s="45" t="str">
        <f>D1940</f>
        <v>Compras Menores</v>
      </c>
    </row>
    <row r="1949" spans="1:10" ht="14.1" customHeight="1" thickBot="1" x14ac:dyDescent="0.3"/>
    <row r="1950" spans="1:10" ht="33.75" customHeight="1" thickBot="1" x14ac:dyDescent="0.25">
      <c r="A1950" s="64" t="s">
        <v>16383</v>
      </c>
      <c r="B1950" s="64" t="s">
        <v>161</v>
      </c>
      <c r="C1950" s="64" t="s">
        <v>11725</v>
      </c>
      <c r="D1950" s="64" t="s">
        <v>14378</v>
      </c>
      <c r="E1950" s="64" t="s">
        <v>10963</v>
      </c>
      <c r="F1950" s="64" t="s">
        <v>11096</v>
      </c>
      <c r="G1950" s="45"/>
      <c r="H1950" s="45"/>
      <c r="I1950" s="45"/>
      <c r="J1950" s="45"/>
    </row>
    <row r="1951" spans="1:10" ht="14.1" customHeight="1" thickBot="1" x14ac:dyDescent="0.25">
      <c r="A1951" s="66" t="s">
        <v>18983</v>
      </c>
      <c r="B1951" s="66" t="s">
        <v>18961</v>
      </c>
      <c r="C1951" s="66" t="s">
        <v>17799</v>
      </c>
      <c r="D1951" s="66" t="s">
        <v>10172</v>
      </c>
      <c r="E1951" s="66" t="s">
        <v>8856</v>
      </c>
      <c r="F1951" s="66"/>
      <c r="G1951" s="45"/>
      <c r="H1951" s="45"/>
      <c r="I1951" s="45"/>
      <c r="J1951" s="45"/>
    </row>
    <row r="1952" spans="1:10" ht="14.1" customHeight="1" thickBot="1" x14ac:dyDescent="0.25">
      <c r="A1952" s="87" t="s">
        <v>14828</v>
      </c>
      <c r="B1952" s="67" t="s">
        <v>8530</v>
      </c>
      <c r="C1952" s="76">
        <v>44655</v>
      </c>
      <c r="D1952" s="87" t="s">
        <v>9387</v>
      </c>
      <c r="E1952" s="67" t="s">
        <v>13094</v>
      </c>
      <c r="F1952" s="81" t="s">
        <v>3080</v>
      </c>
      <c r="G1952" s="45"/>
      <c r="H1952" s="45"/>
      <c r="I1952" s="45"/>
      <c r="J1952" s="45"/>
    </row>
    <row r="1953" spans="1:10" ht="14.1" customHeight="1" thickBot="1" x14ac:dyDescent="0.25">
      <c r="A1953" s="88"/>
      <c r="B1953" s="67" t="s">
        <v>1786</v>
      </c>
      <c r="C1953" s="77">
        <f>IF(C1952="","",IF(AND(MONTH(C1952)&gt;=1,MONTH(C1952)&lt;=3),1,IF(AND(MONTH(C1952)&gt;=4,MONTH(C1952)&lt;=6),2,IF(AND(MONTH(C1952)&gt;=7,MONTH(C1952)&lt;=9),3,4))))</f>
        <v>2</v>
      </c>
      <c r="D1953" s="88"/>
      <c r="E1953" s="67" t="s">
        <v>2417</v>
      </c>
      <c r="F1953" s="81" t="s">
        <v>11113</v>
      </c>
      <c r="G1953" s="45"/>
      <c r="H1953" s="45"/>
      <c r="I1953" s="45"/>
      <c r="J1953" s="45"/>
    </row>
    <row r="1954" spans="1:10" ht="14.1" customHeight="1" thickBot="1" x14ac:dyDescent="0.25">
      <c r="A1954" s="88"/>
      <c r="B1954" s="67" t="s">
        <v>12943</v>
      </c>
      <c r="C1954" s="76">
        <v>44658</v>
      </c>
      <c r="D1954" s="88"/>
      <c r="E1954" s="67" t="s">
        <v>3073</v>
      </c>
      <c r="F1954" s="81" t="s">
        <v>11113</v>
      </c>
      <c r="G1954" s="45"/>
      <c r="H1954" s="45"/>
      <c r="I1954" s="45"/>
      <c r="J1954" s="45"/>
    </row>
    <row r="1955" spans="1:10" ht="14.1" customHeight="1" thickBot="1" x14ac:dyDescent="0.25">
      <c r="A1955" s="88"/>
      <c r="B1955" s="67" t="s">
        <v>1786</v>
      </c>
      <c r="C1955" s="77">
        <f>IF(C1954="","",IF(AND(MONTH(C1954)&gt;=1,MONTH(C1954)&lt;=3),1,IF(AND(MONTH(C1954)&gt;=4,MONTH(C1954)&lt;=6),2,IF(AND(MONTH(C1954)&gt;=7,MONTH(C1954)&lt;=9),3,4))))</f>
        <v>2</v>
      </c>
      <c r="D1955" s="88"/>
      <c r="E1955" s="67" t="s">
        <v>13193</v>
      </c>
      <c r="F1955" s="66" t="s">
        <v>11113</v>
      </c>
      <c r="G1955" s="45"/>
      <c r="H1955" s="45"/>
      <c r="I1955" s="45"/>
      <c r="J1955" s="45"/>
    </row>
    <row r="1956" spans="1:10" ht="14.1" customHeight="1" thickBot="1" x14ac:dyDescent="0.25">
      <c r="A1956" s="45"/>
      <c r="B1956" s="45"/>
      <c r="C1956" s="45"/>
      <c r="D1956" s="45"/>
      <c r="E1956" s="45"/>
      <c r="F1956" s="45"/>
      <c r="G1956" s="45"/>
      <c r="H1956" s="45"/>
      <c r="I1956" s="45"/>
      <c r="J1956" s="45"/>
    </row>
    <row r="1957" spans="1:10" ht="14.1" customHeight="1" thickBot="1" x14ac:dyDescent="0.25">
      <c r="A1957" s="72" t="s">
        <v>15736</v>
      </c>
      <c r="B1957" s="72" t="s">
        <v>16147</v>
      </c>
      <c r="C1957" s="72" t="s">
        <v>15642</v>
      </c>
      <c r="D1957" s="72" t="s">
        <v>15252</v>
      </c>
      <c r="E1957" s="72" t="s">
        <v>6933</v>
      </c>
      <c r="F1957" s="72" t="s">
        <v>15281</v>
      </c>
      <c r="G1957" s="45"/>
      <c r="H1957" s="45"/>
      <c r="I1957" s="45"/>
      <c r="J1957" s="45"/>
    </row>
    <row r="1958" spans="1:10" ht="14.1" customHeight="1" x14ac:dyDescent="0.2">
      <c r="A1958" s="82">
        <v>45121602</v>
      </c>
      <c r="B1958" s="69" t="str">
        <f ca="1">IFERROR(INDEX(UNSPSCDes,MATCH(INDIRECT(ADDRESS(ROW(),COLUMN()-1,4)),UNSPSCCode,0)),"")</f>
        <v>Trípodes para cámaras</v>
      </c>
      <c r="C1958" s="82" t="s">
        <v>1449</v>
      </c>
      <c r="D1958" s="82">
        <v>2</v>
      </c>
      <c r="E1958" s="71">
        <v>8000</v>
      </c>
      <c r="F1958" s="70">
        <f ca="1">INDIRECT(ADDRESS(ROW(),COLUMN()-2,4))*INDIRECT(ADDRESS(ROW(),COLUMN()-1,4))</f>
        <v>16000</v>
      </c>
      <c r="G1958" s="45"/>
      <c r="H1958" s="45"/>
      <c r="I1958" s="45"/>
      <c r="J1958" s="45"/>
    </row>
    <row r="1959" spans="1:10" ht="13.5" customHeight="1" x14ac:dyDescent="0.2">
      <c r="A1959" s="82">
        <v>43211607</v>
      </c>
      <c r="B1959" s="69" t="str">
        <f ca="1">IFERROR(INDEX(UNSPSCDes,MATCH(INDIRECT(ADDRESS(ROW(),COLUMN()-1,4)),UNSPSCCode,0)),"")</f>
        <v>Parlantes de computador</v>
      </c>
      <c r="C1959" s="82" t="s">
        <v>1449</v>
      </c>
      <c r="D1959" s="82">
        <v>1</v>
      </c>
      <c r="E1959" s="71">
        <v>10000</v>
      </c>
      <c r="F1959" s="70">
        <f ca="1">INDIRECT(ADDRESS(ROW(),COLUMN()-2,4))*INDIRECT(ADDRESS(ROW(),COLUMN()-1,4))</f>
        <v>10000</v>
      </c>
      <c r="G1959" s="45"/>
      <c r="H1959" s="45"/>
      <c r="I1959" s="45"/>
      <c r="J1959" s="45"/>
    </row>
    <row r="1960" spans="1:10" ht="13.5" customHeight="1" x14ac:dyDescent="0.2">
      <c r="A1960" s="82">
        <v>44111908</v>
      </c>
      <c r="B1960" s="69" t="str">
        <f ca="1">IFERROR(INDEX(UNSPSCDes,MATCH(INDIRECT(ADDRESS(ROW(),COLUMN()-1,4)),UNSPSCCode,0)),"")</f>
        <v>Tableros magnéticos o accesorios</v>
      </c>
      <c r="C1960" s="82" t="s">
        <v>1449</v>
      </c>
      <c r="D1960" s="82">
        <v>2</v>
      </c>
      <c r="E1960" s="71">
        <v>5000</v>
      </c>
      <c r="F1960" s="70">
        <f ca="1">INDIRECT(ADDRESS(ROW(),COLUMN()-2,4))*INDIRECT(ADDRESS(ROW(),COLUMN()-1,4))</f>
        <v>10000</v>
      </c>
      <c r="G1960" s="45"/>
      <c r="H1960" s="45"/>
      <c r="I1960" s="45"/>
      <c r="J1960" s="45"/>
    </row>
    <row r="1961" spans="1:10" ht="14.1" customHeight="1" x14ac:dyDescent="0.2">
      <c r="A1961" s="45"/>
      <c r="B1961" s="45"/>
      <c r="C1961" s="45"/>
      <c r="D1961" s="45"/>
      <c r="E1961" s="73" t="s">
        <v>12551</v>
      </c>
      <c r="F1961" s="74">
        <f ca="1">SUM(Table3128[MONTO TOTAL ESTIMADO])</f>
        <v>36000</v>
      </c>
      <c r="G1961" s="45"/>
      <c r="H1961" s="45" t="str">
        <f>C1951</f>
        <v>Bienes</v>
      </c>
      <c r="I1961" s="45" t="str">
        <f>E1951</f>
        <v>Sí</v>
      </c>
      <c r="J1961" s="45" t="str">
        <f>D1951</f>
        <v>Compras por debajo del Umbral</v>
      </c>
    </row>
    <row r="1962" spans="1:10" ht="14.1" customHeight="1" thickBot="1" x14ac:dyDescent="0.3"/>
    <row r="1963" spans="1:10" ht="33.75" customHeight="1" thickBot="1" x14ac:dyDescent="0.25">
      <c r="A1963" s="64" t="s">
        <v>16383</v>
      </c>
      <c r="B1963" s="64" t="s">
        <v>161</v>
      </c>
      <c r="C1963" s="64" t="s">
        <v>11725</v>
      </c>
      <c r="D1963" s="64" t="s">
        <v>14378</v>
      </c>
      <c r="E1963" s="64" t="s">
        <v>10963</v>
      </c>
      <c r="F1963" s="64" t="s">
        <v>11096</v>
      </c>
      <c r="G1963" s="45"/>
      <c r="H1963" s="45"/>
      <c r="I1963" s="45"/>
      <c r="J1963" s="45"/>
    </row>
    <row r="1964" spans="1:10" ht="14.1" customHeight="1" thickBot="1" x14ac:dyDescent="0.25">
      <c r="A1964" s="66" t="s">
        <v>18978</v>
      </c>
      <c r="B1964" s="66" t="s">
        <v>18974</v>
      </c>
      <c r="C1964" s="66" t="s">
        <v>17799</v>
      </c>
      <c r="D1964" s="66" t="s">
        <v>17484</v>
      </c>
      <c r="E1964" s="66" t="s">
        <v>8856</v>
      </c>
      <c r="F1964" s="66"/>
      <c r="G1964" s="45"/>
      <c r="H1964" s="45"/>
      <c r="I1964" s="45"/>
      <c r="J1964" s="45"/>
    </row>
    <row r="1965" spans="1:10" ht="14.1" customHeight="1" thickBot="1" x14ac:dyDescent="0.25">
      <c r="A1965" s="87" t="s">
        <v>14828</v>
      </c>
      <c r="B1965" s="67" t="s">
        <v>8530</v>
      </c>
      <c r="C1965" s="76">
        <v>44761</v>
      </c>
      <c r="D1965" s="87" t="s">
        <v>9387</v>
      </c>
      <c r="E1965" s="67" t="s">
        <v>13094</v>
      </c>
      <c r="F1965" s="81" t="s">
        <v>3080</v>
      </c>
      <c r="G1965" s="45"/>
      <c r="H1965" s="45"/>
      <c r="I1965" s="45"/>
      <c r="J1965" s="45"/>
    </row>
    <row r="1966" spans="1:10" ht="14.1" customHeight="1" thickBot="1" x14ac:dyDescent="0.25">
      <c r="A1966" s="88"/>
      <c r="B1966" s="67" t="s">
        <v>1786</v>
      </c>
      <c r="C1966" s="77">
        <f>IF(C1965="","",IF(AND(MONTH(C1965)&gt;=1,MONTH(C1965)&lt;=3),1,IF(AND(MONTH(C1965)&gt;=4,MONTH(C1965)&lt;=6),2,IF(AND(MONTH(C1965)&gt;=7,MONTH(C1965)&lt;=9),3,4))))</f>
        <v>3</v>
      </c>
      <c r="D1966" s="88"/>
      <c r="E1966" s="67" t="s">
        <v>2417</v>
      </c>
      <c r="F1966" s="81" t="s">
        <v>11113</v>
      </c>
      <c r="G1966" s="45"/>
      <c r="H1966" s="45"/>
      <c r="I1966" s="45"/>
      <c r="J1966" s="45"/>
    </row>
    <row r="1967" spans="1:10" ht="14.1" customHeight="1" thickBot="1" x14ac:dyDescent="0.25">
      <c r="A1967" s="88"/>
      <c r="B1967" s="67" t="s">
        <v>12943</v>
      </c>
      <c r="C1967" s="76">
        <v>44771</v>
      </c>
      <c r="D1967" s="88"/>
      <c r="E1967" s="67" t="s">
        <v>3073</v>
      </c>
      <c r="F1967" s="81" t="s">
        <v>11113</v>
      </c>
      <c r="G1967" s="45"/>
      <c r="H1967" s="45"/>
      <c r="I1967" s="45"/>
      <c r="J1967" s="45"/>
    </row>
    <row r="1968" spans="1:10" ht="14.1" customHeight="1" thickBot="1" x14ac:dyDescent="0.25">
      <c r="A1968" s="88"/>
      <c r="B1968" s="67" t="s">
        <v>1786</v>
      </c>
      <c r="C1968" s="77">
        <f>IF(C1967="","",IF(AND(MONTH(C1967)&gt;=1,MONTH(C1967)&lt;=3),1,IF(AND(MONTH(C1967)&gt;=4,MONTH(C1967)&lt;=6),2,IF(AND(MONTH(C1967)&gt;=7,MONTH(C1967)&lt;=9),3,4))))</f>
        <v>3</v>
      </c>
      <c r="D1968" s="88"/>
      <c r="E1968" s="67" t="s">
        <v>13193</v>
      </c>
      <c r="F1968" s="66" t="s">
        <v>11113</v>
      </c>
      <c r="G1968" s="45"/>
      <c r="H1968" s="45"/>
      <c r="I1968" s="45"/>
      <c r="J1968" s="45"/>
    </row>
    <row r="1969" spans="1:10" ht="14.1" customHeight="1" thickBot="1" x14ac:dyDescent="0.25">
      <c r="A1969" s="45"/>
      <c r="B1969" s="45"/>
      <c r="C1969" s="45"/>
      <c r="D1969" s="45"/>
      <c r="E1969" s="45"/>
      <c r="F1969" s="45"/>
      <c r="G1969" s="45"/>
      <c r="H1969" s="45"/>
      <c r="I1969" s="45"/>
      <c r="J1969" s="45"/>
    </row>
    <row r="1970" spans="1:10" ht="14.1" customHeight="1" thickBot="1" x14ac:dyDescent="0.25">
      <c r="A1970" s="72" t="s">
        <v>15736</v>
      </c>
      <c r="B1970" s="72" t="s">
        <v>16147</v>
      </c>
      <c r="C1970" s="72" t="s">
        <v>15642</v>
      </c>
      <c r="D1970" s="72" t="s">
        <v>15252</v>
      </c>
      <c r="E1970" s="72" t="s">
        <v>6933</v>
      </c>
      <c r="F1970" s="72" t="s">
        <v>15281</v>
      </c>
      <c r="G1970" s="45"/>
      <c r="H1970" s="45"/>
      <c r="I1970" s="45"/>
      <c r="J1970" s="45"/>
    </row>
    <row r="1971" spans="1:10" ht="14.1" customHeight="1" x14ac:dyDescent="0.2">
      <c r="A1971" s="82">
        <v>14111704</v>
      </c>
      <c r="B1971" s="69" t="str">
        <f t="shared" ref="B1971:B1977" ca="1" si="60">IFERROR(INDEX(UNSPSCDes,MATCH(INDIRECT(ADDRESS(ROW(),COLUMN()-1,4)),UNSPSCCode,0)),"")</f>
        <v>Papel higiénico</v>
      </c>
      <c r="C1971" s="82" t="s">
        <v>4736</v>
      </c>
      <c r="D1971" s="82">
        <v>96</v>
      </c>
      <c r="E1971" s="71">
        <v>990</v>
      </c>
      <c r="F1971" s="70">
        <f t="shared" ref="F1971:F1977" ca="1" si="61">INDIRECT(ADDRESS(ROW(),COLUMN()-2,4))*INDIRECT(ADDRESS(ROW(),COLUMN()-1,4))</f>
        <v>95040</v>
      </c>
      <c r="G1971" s="45"/>
      <c r="H1971" s="45"/>
      <c r="I1971" s="45"/>
      <c r="J1971" s="45"/>
    </row>
    <row r="1972" spans="1:10" ht="13.5" customHeight="1" x14ac:dyDescent="0.2">
      <c r="A1972" s="82">
        <v>14111705</v>
      </c>
      <c r="B1972" s="69" t="str">
        <f t="shared" ca="1" si="60"/>
        <v>Servilletas de papel</v>
      </c>
      <c r="C1972" s="82" t="s">
        <v>4736</v>
      </c>
      <c r="D1972" s="82">
        <v>50</v>
      </c>
      <c r="E1972" s="71">
        <v>785</v>
      </c>
      <c r="F1972" s="70">
        <f t="shared" ca="1" si="61"/>
        <v>39250</v>
      </c>
      <c r="G1972" s="45"/>
      <c r="H1972" s="45"/>
      <c r="I1972" s="45"/>
      <c r="J1972" s="45"/>
    </row>
    <row r="1973" spans="1:10" ht="13.5" customHeight="1" x14ac:dyDescent="0.2">
      <c r="A1973" s="82">
        <v>14111705</v>
      </c>
      <c r="B1973" s="69" t="str">
        <f t="shared" ca="1" si="60"/>
        <v>Servilletas de papel</v>
      </c>
      <c r="C1973" s="82" t="s">
        <v>1449</v>
      </c>
      <c r="D1973" s="82">
        <v>60</v>
      </c>
      <c r="E1973" s="71">
        <v>110</v>
      </c>
      <c r="F1973" s="70">
        <f t="shared" ca="1" si="61"/>
        <v>6600</v>
      </c>
      <c r="G1973" s="45"/>
      <c r="H1973" s="45"/>
      <c r="I1973" s="45"/>
      <c r="J1973" s="45"/>
    </row>
    <row r="1974" spans="1:10" ht="13.5" customHeight="1" x14ac:dyDescent="0.2">
      <c r="A1974" s="82">
        <v>14111704</v>
      </c>
      <c r="B1974" s="69" t="str">
        <f t="shared" ca="1" si="60"/>
        <v>Papel higiénico</v>
      </c>
      <c r="C1974" s="82" t="s">
        <v>4736</v>
      </c>
      <c r="D1974" s="82">
        <v>25</v>
      </c>
      <c r="E1974" s="71">
        <v>1013</v>
      </c>
      <c r="F1974" s="70">
        <f t="shared" ca="1" si="61"/>
        <v>25325</v>
      </c>
      <c r="G1974" s="45"/>
      <c r="H1974" s="45"/>
      <c r="I1974" s="45"/>
      <c r="J1974" s="45"/>
    </row>
    <row r="1975" spans="1:10" ht="13.5" customHeight="1" x14ac:dyDescent="0.2">
      <c r="A1975" s="82">
        <v>14111703</v>
      </c>
      <c r="B1975" s="69" t="str">
        <f t="shared" ca="1" si="60"/>
        <v>Toallas de papel</v>
      </c>
      <c r="C1975" s="82" t="s">
        <v>1449</v>
      </c>
      <c r="D1975" s="82">
        <v>60</v>
      </c>
      <c r="E1975" s="71">
        <v>222</v>
      </c>
      <c r="F1975" s="70">
        <f t="shared" ca="1" si="61"/>
        <v>13320</v>
      </c>
      <c r="G1975" s="45"/>
      <c r="H1975" s="45"/>
      <c r="I1975" s="45"/>
      <c r="J1975" s="45"/>
    </row>
    <row r="1976" spans="1:10" ht="13.5" customHeight="1" x14ac:dyDescent="0.2">
      <c r="A1976" s="82">
        <v>47131701</v>
      </c>
      <c r="B1976" s="69" t="str">
        <f t="shared" ca="1" si="60"/>
        <v>Dispensadores de toallas de papel</v>
      </c>
      <c r="C1976" s="82" t="s">
        <v>1449</v>
      </c>
      <c r="D1976" s="82">
        <v>6</v>
      </c>
      <c r="E1976" s="71">
        <v>3400</v>
      </c>
      <c r="F1976" s="70">
        <f t="shared" ca="1" si="61"/>
        <v>20400</v>
      </c>
      <c r="G1976" s="45"/>
      <c r="H1976" s="45"/>
      <c r="I1976" s="45"/>
      <c r="J1976" s="45"/>
    </row>
    <row r="1977" spans="1:10" ht="13.5" customHeight="1" x14ac:dyDescent="0.2">
      <c r="A1977" s="82">
        <v>14111703</v>
      </c>
      <c r="B1977" s="69" t="str">
        <f t="shared" ca="1" si="60"/>
        <v>Toallas de papel</v>
      </c>
      <c r="C1977" s="82" t="s">
        <v>4736</v>
      </c>
      <c r="D1977" s="82">
        <v>30</v>
      </c>
      <c r="E1977" s="71">
        <v>1400</v>
      </c>
      <c r="F1977" s="70">
        <f t="shared" ca="1" si="61"/>
        <v>42000</v>
      </c>
      <c r="G1977" s="45"/>
      <c r="H1977" s="45"/>
      <c r="I1977" s="45"/>
      <c r="J1977" s="45"/>
    </row>
    <row r="1978" spans="1:10" ht="14.1" customHeight="1" x14ac:dyDescent="0.2">
      <c r="A1978" s="45"/>
      <c r="B1978" s="45"/>
      <c r="C1978" s="45"/>
      <c r="D1978" s="45"/>
      <c r="E1978" s="73" t="s">
        <v>12551</v>
      </c>
      <c r="F1978" s="74">
        <f ca="1">SUM(Table3129[MONTO TOTAL ESTIMADO])</f>
        <v>241935</v>
      </c>
      <c r="G1978" s="45"/>
      <c r="H1978" s="45" t="str">
        <f>C1964</f>
        <v>Bienes</v>
      </c>
      <c r="I1978" s="45" t="str">
        <f>E1964</f>
        <v>Sí</v>
      </c>
      <c r="J1978" s="45" t="str">
        <f>D1964</f>
        <v>Compras Menores</v>
      </c>
    </row>
    <row r="1979" spans="1:10" ht="14.1" customHeight="1" thickBot="1" x14ac:dyDescent="0.3"/>
    <row r="1980" spans="1:10" ht="33.75" customHeight="1" thickBot="1" x14ac:dyDescent="0.25">
      <c r="A1980" s="64" t="s">
        <v>16383</v>
      </c>
      <c r="B1980" s="64" t="s">
        <v>161</v>
      </c>
      <c r="C1980" s="64" t="s">
        <v>11725</v>
      </c>
      <c r="D1980" s="64" t="s">
        <v>14378</v>
      </c>
      <c r="E1980" s="64" t="s">
        <v>10963</v>
      </c>
      <c r="F1980" s="64" t="s">
        <v>11096</v>
      </c>
      <c r="G1980" s="45"/>
      <c r="H1980" s="45"/>
      <c r="I1980" s="45"/>
      <c r="J1980" s="45"/>
    </row>
    <row r="1981" spans="1:10" ht="14.1" customHeight="1" thickBot="1" x14ac:dyDescent="0.25">
      <c r="A1981" s="66" t="s">
        <v>18978</v>
      </c>
      <c r="B1981" s="66" t="s">
        <v>18974</v>
      </c>
      <c r="C1981" s="66" t="s">
        <v>17799</v>
      </c>
      <c r="D1981" s="66" t="s">
        <v>17484</v>
      </c>
      <c r="E1981" s="66" t="s">
        <v>8856</v>
      </c>
      <c r="F1981" s="66"/>
      <c r="G1981" s="45"/>
      <c r="H1981" s="45"/>
      <c r="I1981" s="45"/>
      <c r="J1981" s="45"/>
    </row>
    <row r="1982" spans="1:10" ht="14.1" customHeight="1" thickBot="1" x14ac:dyDescent="0.25">
      <c r="A1982" s="87" t="s">
        <v>14828</v>
      </c>
      <c r="B1982" s="67" t="s">
        <v>8530</v>
      </c>
      <c r="C1982" s="76">
        <v>44853</v>
      </c>
      <c r="D1982" s="87" t="s">
        <v>9387</v>
      </c>
      <c r="E1982" s="67" t="s">
        <v>13094</v>
      </c>
      <c r="F1982" s="81" t="s">
        <v>3080</v>
      </c>
      <c r="G1982" s="45"/>
      <c r="H1982" s="45"/>
      <c r="I1982" s="45"/>
      <c r="J1982" s="45"/>
    </row>
    <row r="1983" spans="1:10" ht="14.1" customHeight="1" thickBot="1" x14ac:dyDescent="0.25">
      <c r="A1983" s="88"/>
      <c r="B1983" s="67" t="s">
        <v>1786</v>
      </c>
      <c r="C1983" s="77">
        <f>IF(C1982="","",IF(AND(MONTH(C1982)&gt;=1,MONTH(C1982)&lt;=3),1,IF(AND(MONTH(C1982)&gt;=4,MONTH(C1982)&lt;=6),2,IF(AND(MONTH(C1982)&gt;=7,MONTH(C1982)&lt;=9),3,4))))</f>
        <v>4</v>
      </c>
      <c r="D1983" s="88"/>
      <c r="E1983" s="67" t="s">
        <v>2417</v>
      </c>
      <c r="F1983" s="81" t="s">
        <v>11113</v>
      </c>
      <c r="G1983" s="45"/>
      <c r="H1983" s="45"/>
      <c r="I1983" s="45"/>
      <c r="J1983" s="45"/>
    </row>
    <row r="1984" spans="1:10" ht="14.1" customHeight="1" thickBot="1" x14ac:dyDescent="0.25">
      <c r="A1984" s="88"/>
      <c r="B1984" s="67" t="s">
        <v>12943</v>
      </c>
      <c r="C1984" s="76">
        <v>44865</v>
      </c>
      <c r="D1984" s="88"/>
      <c r="E1984" s="67" t="s">
        <v>3073</v>
      </c>
      <c r="F1984" s="81" t="s">
        <v>11113</v>
      </c>
      <c r="G1984" s="45"/>
      <c r="H1984" s="45"/>
      <c r="I1984" s="45"/>
      <c r="J1984" s="45"/>
    </row>
    <row r="1985" spans="1:10" ht="14.1" customHeight="1" thickBot="1" x14ac:dyDescent="0.25">
      <c r="A1985" s="88"/>
      <c r="B1985" s="67" t="s">
        <v>1786</v>
      </c>
      <c r="C1985" s="77">
        <f>IF(C1984="","",IF(AND(MONTH(C1984)&gt;=1,MONTH(C1984)&lt;=3),1,IF(AND(MONTH(C1984)&gt;=4,MONTH(C1984)&lt;=6),2,IF(AND(MONTH(C1984)&gt;=7,MONTH(C1984)&lt;=9),3,4))))</f>
        <v>4</v>
      </c>
      <c r="D1985" s="88"/>
      <c r="E1985" s="67" t="s">
        <v>13193</v>
      </c>
      <c r="F1985" s="66" t="s">
        <v>11113</v>
      </c>
      <c r="G1985" s="45"/>
      <c r="H1985" s="45"/>
      <c r="I1985" s="45"/>
      <c r="J1985" s="45"/>
    </row>
    <row r="1986" spans="1:10" ht="14.1" customHeight="1" thickBot="1" x14ac:dyDescent="0.25">
      <c r="A1986" s="45"/>
      <c r="B1986" s="45"/>
      <c r="C1986" s="45"/>
      <c r="D1986" s="45"/>
      <c r="E1986" s="45"/>
      <c r="F1986" s="45"/>
      <c r="G1986" s="45"/>
      <c r="H1986" s="45"/>
      <c r="I1986" s="45"/>
      <c r="J1986" s="45"/>
    </row>
    <row r="1987" spans="1:10" ht="14.1" customHeight="1" thickBot="1" x14ac:dyDescent="0.25">
      <c r="A1987" s="72" t="s">
        <v>15736</v>
      </c>
      <c r="B1987" s="72" t="s">
        <v>16147</v>
      </c>
      <c r="C1987" s="72" t="s">
        <v>15642</v>
      </c>
      <c r="D1987" s="72" t="s">
        <v>15252</v>
      </c>
      <c r="E1987" s="72" t="s">
        <v>6933</v>
      </c>
      <c r="F1987" s="72" t="s">
        <v>15281</v>
      </c>
      <c r="G1987" s="45"/>
      <c r="H1987" s="45"/>
      <c r="I1987" s="45"/>
      <c r="J1987" s="45"/>
    </row>
    <row r="1988" spans="1:10" ht="14.1" customHeight="1" x14ac:dyDescent="0.2">
      <c r="A1988" s="82">
        <v>14111704</v>
      </c>
      <c r="B1988" s="69" t="str">
        <f t="shared" ref="B1988:B1994" ca="1" si="62">IFERROR(INDEX(UNSPSCDes,MATCH(INDIRECT(ADDRESS(ROW(),COLUMN()-1,4)),UNSPSCCode,0)),"")</f>
        <v>Papel higiénico</v>
      </c>
      <c r="C1988" s="82" t="s">
        <v>4736</v>
      </c>
      <c r="D1988" s="82">
        <v>96</v>
      </c>
      <c r="E1988" s="71">
        <v>990</v>
      </c>
      <c r="F1988" s="70">
        <f t="shared" ref="F1988:F1994" ca="1" si="63">INDIRECT(ADDRESS(ROW(),COLUMN()-2,4))*INDIRECT(ADDRESS(ROW(),COLUMN()-1,4))</f>
        <v>95040</v>
      </c>
      <c r="G1988" s="45"/>
      <c r="H1988" s="45"/>
      <c r="I1988" s="45"/>
      <c r="J1988" s="45"/>
    </row>
    <row r="1989" spans="1:10" ht="13.5" customHeight="1" x14ac:dyDescent="0.2">
      <c r="A1989" s="82">
        <v>14111705</v>
      </c>
      <c r="B1989" s="69" t="str">
        <f t="shared" ca="1" si="62"/>
        <v>Servilletas de papel</v>
      </c>
      <c r="C1989" s="82" t="s">
        <v>4736</v>
      </c>
      <c r="D1989" s="82">
        <v>50</v>
      </c>
      <c r="E1989" s="71">
        <v>785</v>
      </c>
      <c r="F1989" s="70">
        <f t="shared" ca="1" si="63"/>
        <v>39250</v>
      </c>
      <c r="G1989" s="45"/>
      <c r="H1989" s="45"/>
      <c r="I1989" s="45"/>
      <c r="J1989" s="45"/>
    </row>
    <row r="1990" spans="1:10" ht="13.5" customHeight="1" x14ac:dyDescent="0.2">
      <c r="A1990" s="82">
        <v>14111705</v>
      </c>
      <c r="B1990" s="69" t="str">
        <f t="shared" ca="1" si="62"/>
        <v>Servilletas de papel</v>
      </c>
      <c r="C1990" s="82" t="s">
        <v>1449</v>
      </c>
      <c r="D1990" s="82">
        <v>60</v>
      </c>
      <c r="E1990" s="71">
        <v>110</v>
      </c>
      <c r="F1990" s="70">
        <f t="shared" ca="1" si="63"/>
        <v>6600</v>
      </c>
      <c r="G1990" s="45"/>
      <c r="H1990" s="45"/>
      <c r="I1990" s="45"/>
      <c r="J1990" s="45"/>
    </row>
    <row r="1991" spans="1:10" ht="13.5" customHeight="1" x14ac:dyDescent="0.2">
      <c r="A1991" s="82">
        <v>14111704</v>
      </c>
      <c r="B1991" s="69" t="str">
        <f t="shared" ca="1" si="62"/>
        <v>Papel higiénico</v>
      </c>
      <c r="C1991" s="82" t="s">
        <v>4736</v>
      </c>
      <c r="D1991" s="82">
        <v>25</v>
      </c>
      <c r="E1991" s="71">
        <v>1013</v>
      </c>
      <c r="F1991" s="70">
        <f t="shared" ca="1" si="63"/>
        <v>25325</v>
      </c>
      <c r="G1991" s="45"/>
      <c r="H1991" s="45"/>
      <c r="I1991" s="45"/>
      <c r="J1991" s="45"/>
    </row>
    <row r="1992" spans="1:10" ht="13.5" customHeight="1" x14ac:dyDescent="0.2">
      <c r="A1992" s="82">
        <v>14111703</v>
      </c>
      <c r="B1992" s="69" t="str">
        <f t="shared" ca="1" si="62"/>
        <v>Toallas de papel</v>
      </c>
      <c r="C1992" s="82" t="s">
        <v>1449</v>
      </c>
      <c r="D1992" s="82">
        <v>60</v>
      </c>
      <c r="E1992" s="71">
        <v>222</v>
      </c>
      <c r="F1992" s="70">
        <f t="shared" ca="1" si="63"/>
        <v>13320</v>
      </c>
      <c r="G1992" s="45"/>
      <c r="H1992" s="45"/>
      <c r="I1992" s="45"/>
      <c r="J1992" s="45"/>
    </row>
    <row r="1993" spans="1:10" ht="13.5" customHeight="1" x14ac:dyDescent="0.2">
      <c r="A1993" s="82">
        <v>47131701</v>
      </c>
      <c r="B1993" s="69" t="str">
        <f t="shared" ca="1" si="62"/>
        <v>Dispensadores de toallas de papel</v>
      </c>
      <c r="C1993" s="82" t="s">
        <v>1449</v>
      </c>
      <c r="D1993" s="82">
        <v>6</v>
      </c>
      <c r="E1993" s="71">
        <v>3400</v>
      </c>
      <c r="F1993" s="70">
        <f t="shared" ca="1" si="63"/>
        <v>20400</v>
      </c>
      <c r="G1993" s="45"/>
      <c r="H1993" s="45"/>
      <c r="I1993" s="45"/>
      <c r="J1993" s="45"/>
    </row>
    <row r="1994" spans="1:10" ht="13.5" customHeight="1" x14ac:dyDescent="0.2">
      <c r="A1994" s="82">
        <v>14111703</v>
      </c>
      <c r="B1994" s="69" t="str">
        <f t="shared" ca="1" si="62"/>
        <v>Toallas de papel</v>
      </c>
      <c r="C1994" s="82" t="s">
        <v>4736</v>
      </c>
      <c r="D1994" s="82">
        <v>30</v>
      </c>
      <c r="E1994" s="71">
        <v>1400</v>
      </c>
      <c r="F1994" s="70">
        <f t="shared" ca="1" si="63"/>
        <v>42000</v>
      </c>
      <c r="G1994" s="45"/>
      <c r="H1994" s="45"/>
      <c r="I1994" s="45"/>
      <c r="J1994" s="45"/>
    </row>
    <row r="1995" spans="1:10" ht="14.1" customHeight="1" x14ac:dyDescent="0.2">
      <c r="A1995" s="45"/>
      <c r="B1995" s="45"/>
      <c r="C1995" s="45"/>
      <c r="D1995" s="45"/>
      <c r="E1995" s="73" t="s">
        <v>12551</v>
      </c>
      <c r="F1995" s="74">
        <f ca="1">SUM(Table3130[MONTO TOTAL ESTIMADO])</f>
        <v>241935</v>
      </c>
      <c r="G1995" s="45"/>
      <c r="H1995" s="45" t="str">
        <f>C1981</f>
        <v>Bienes</v>
      </c>
      <c r="I1995" s="45" t="str">
        <f>E1981</f>
        <v>Sí</v>
      </c>
      <c r="J1995" s="45" t="str">
        <f>D1981</f>
        <v>Compras Menores</v>
      </c>
    </row>
    <row r="1996" spans="1:10" ht="14.1" customHeight="1" thickBot="1" x14ac:dyDescent="0.3"/>
    <row r="1997" spans="1:10" ht="33.75" customHeight="1" thickBot="1" x14ac:dyDescent="0.25">
      <c r="A1997" s="64" t="s">
        <v>16383</v>
      </c>
      <c r="B1997" s="64" t="s">
        <v>161</v>
      </c>
      <c r="C1997" s="64" t="s">
        <v>11725</v>
      </c>
      <c r="D1997" s="64" t="s">
        <v>14378</v>
      </c>
      <c r="E1997" s="64" t="s">
        <v>10963</v>
      </c>
      <c r="F1997" s="64" t="s">
        <v>11096</v>
      </c>
      <c r="G1997" s="45"/>
      <c r="H1997" s="45"/>
      <c r="I1997" s="45"/>
      <c r="J1997" s="45"/>
    </row>
    <row r="1998" spans="1:10" ht="14.1" customHeight="1" thickBot="1" x14ac:dyDescent="0.25">
      <c r="A1998" s="66" t="s">
        <v>18977</v>
      </c>
      <c r="B1998" s="66" t="s">
        <v>18974</v>
      </c>
      <c r="C1998" s="66" t="s">
        <v>17799</v>
      </c>
      <c r="D1998" s="66" t="s">
        <v>10172</v>
      </c>
      <c r="E1998" s="66" t="s">
        <v>8856</v>
      </c>
      <c r="F1998" s="66"/>
      <c r="G1998" s="45"/>
      <c r="H1998" s="45"/>
      <c r="I1998" s="45"/>
      <c r="J1998" s="45"/>
    </row>
    <row r="1999" spans="1:10" ht="14.1" customHeight="1" thickBot="1" x14ac:dyDescent="0.25">
      <c r="A1999" s="87" t="s">
        <v>14828</v>
      </c>
      <c r="B1999" s="67" t="s">
        <v>8530</v>
      </c>
      <c r="C1999" s="76">
        <v>44767</v>
      </c>
      <c r="D1999" s="87" t="s">
        <v>9387</v>
      </c>
      <c r="E1999" s="67" t="s">
        <v>13094</v>
      </c>
      <c r="F1999" s="81" t="s">
        <v>3080</v>
      </c>
      <c r="G1999" s="45"/>
      <c r="H1999" s="45"/>
      <c r="I1999" s="45"/>
      <c r="J1999" s="45"/>
    </row>
    <row r="2000" spans="1:10" ht="14.1" customHeight="1" thickBot="1" x14ac:dyDescent="0.25">
      <c r="A2000" s="88"/>
      <c r="B2000" s="67" t="s">
        <v>1786</v>
      </c>
      <c r="C2000" s="77">
        <f>IF(C1999="","",IF(AND(MONTH(C1999)&gt;=1,MONTH(C1999)&lt;=3),1,IF(AND(MONTH(C1999)&gt;=4,MONTH(C1999)&lt;=6),2,IF(AND(MONTH(C1999)&gt;=7,MONTH(C1999)&lt;=9),3,4))))</f>
        <v>3</v>
      </c>
      <c r="D2000" s="88"/>
      <c r="E2000" s="67" t="s">
        <v>2417</v>
      </c>
      <c r="F2000" s="81" t="s">
        <v>11113</v>
      </c>
      <c r="G2000" s="45"/>
      <c r="H2000" s="45"/>
      <c r="I2000" s="45"/>
      <c r="J2000" s="45"/>
    </row>
    <row r="2001" spans="1:10" ht="14.1" customHeight="1" thickBot="1" x14ac:dyDescent="0.25">
      <c r="A2001" s="88"/>
      <c r="B2001" s="67" t="s">
        <v>12943</v>
      </c>
      <c r="C2001" s="76">
        <v>44771</v>
      </c>
      <c r="D2001" s="88"/>
      <c r="E2001" s="67" t="s">
        <v>3073</v>
      </c>
      <c r="F2001" s="81" t="s">
        <v>11113</v>
      </c>
      <c r="G2001" s="45"/>
      <c r="H2001" s="45"/>
      <c r="I2001" s="45"/>
      <c r="J2001" s="45"/>
    </row>
    <row r="2002" spans="1:10" ht="14.1" customHeight="1" thickBot="1" x14ac:dyDescent="0.25">
      <c r="A2002" s="88"/>
      <c r="B2002" s="67" t="s">
        <v>1786</v>
      </c>
      <c r="C2002" s="77">
        <f>IF(C2001="","",IF(AND(MONTH(C2001)&gt;=1,MONTH(C2001)&lt;=3),1,IF(AND(MONTH(C2001)&gt;=4,MONTH(C2001)&lt;=6),2,IF(AND(MONTH(C2001)&gt;=7,MONTH(C2001)&lt;=9),3,4))))</f>
        <v>3</v>
      </c>
      <c r="D2002" s="88"/>
      <c r="E2002" s="67" t="s">
        <v>13193</v>
      </c>
      <c r="F2002" s="66" t="s">
        <v>11113</v>
      </c>
      <c r="G2002" s="45"/>
      <c r="H2002" s="45"/>
      <c r="I2002" s="45"/>
      <c r="J2002" s="45"/>
    </row>
    <row r="2003" spans="1:10" ht="14.1" customHeight="1" thickBot="1" x14ac:dyDescent="0.25">
      <c r="A2003" s="45"/>
      <c r="B2003" s="45"/>
      <c r="C2003" s="45"/>
      <c r="D2003" s="45"/>
      <c r="E2003" s="45"/>
      <c r="F2003" s="45"/>
      <c r="G2003" s="45"/>
      <c r="H2003" s="45"/>
      <c r="I2003" s="45"/>
      <c r="J2003" s="45"/>
    </row>
    <row r="2004" spans="1:10" ht="14.1" customHeight="1" thickBot="1" x14ac:dyDescent="0.25">
      <c r="A2004" s="72" t="s">
        <v>15736</v>
      </c>
      <c r="B2004" s="72" t="s">
        <v>16147</v>
      </c>
      <c r="C2004" s="72" t="s">
        <v>15642</v>
      </c>
      <c r="D2004" s="72" t="s">
        <v>15252</v>
      </c>
      <c r="E2004" s="72" t="s">
        <v>6933</v>
      </c>
      <c r="F2004" s="72" t="s">
        <v>15281</v>
      </c>
      <c r="G2004" s="45"/>
      <c r="H2004" s="45"/>
      <c r="I2004" s="45"/>
      <c r="J2004" s="45"/>
    </row>
    <row r="2005" spans="1:10" ht="14.1" customHeight="1" x14ac:dyDescent="0.2">
      <c r="A2005" s="82">
        <v>52151504</v>
      </c>
      <c r="B2005" s="69" t="str">
        <f ca="1">IFERROR(INDEX(UNSPSCDes,MATCH(INDIRECT(ADDRESS(ROW(),COLUMN()-1,4)),UNSPSCCode,0)),"")</f>
        <v>Tazas o vasos o tapas desechables para uso doméstico</v>
      </c>
      <c r="C2005" s="82" t="s">
        <v>4736</v>
      </c>
      <c r="D2005" s="82">
        <v>6</v>
      </c>
      <c r="E2005" s="71">
        <v>6238</v>
      </c>
      <c r="F2005" s="70">
        <f ca="1">INDIRECT(ADDRESS(ROW(),COLUMN()-2,4))*INDIRECT(ADDRESS(ROW(),COLUMN()-1,4))</f>
        <v>37428</v>
      </c>
      <c r="G2005" s="45"/>
      <c r="H2005" s="45"/>
      <c r="I2005" s="45"/>
      <c r="J2005" s="45"/>
    </row>
    <row r="2006" spans="1:10" ht="13.5" customHeight="1" x14ac:dyDescent="0.2">
      <c r="A2006" s="82">
        <v>52151504</v>
      </c>
      <c r="B2006" s="69" t="str">
        <f ca="1">IFERROR(INDEX(UNSPSCDes,MATCH(INDIRECT(ADDRESS(ROW(),COLUMN()-1,4)),UNSPSCCode,0)),"")</f>
        <v>Tazas o vasos o tapas desechables para uso doméstico</v>
      </c>
      <c r="C2006" s="82" t="s">
        <v>4736</v>
      </c>
      <c r="D2006" s="82">
        <v>8</v>
      </c>
      <c r="E2006" s="71">
        <v>6600</v>
      </c>
      <c r="F2006" s="70">
        <f ca="1">INDIRECT(ADDRESS(ROW(),COLUMN()-2,4))*INDIRECT(ADDRESS(ROW(),COLUMN()-1,4))</f>
        <v>52800</v>
      </c>
      <c r="G2006" s="45"/>
      <c r="H2006" s="45"/>
      <c r="I2006" s="45"/>
      <c r="J2006" s="45"/>
    </row>
    <row r="2007" spans="1:10" ht="13.5" customHeight="1" x14ac:dyDescent="0.2">
      <c r="A2007" s="82">
        <v>52151503</v>
      </c>
      <c r="B2007" s="69" t="str">
        <f ca="1">IFERROR(INDEX(UNSPSCDes,MATCH(INDIRECT(ADDRESS(ROW(),COLUMN()-1,4)),UNSPSCCode,0)),"")</f>
        <v>Cubiertos desechables para uso doméstico</v>
      </c>
      <c r="C2007" s="82" t="s">
        <v>4736</v>
      </c>
      <c r="D2007" s="82">
        <v>3</v>
      </c>
      <c r="E2007" s="71">
        <v>1662</v>
      </c>
      <c r="F2007" s="70">
        <f ca="1">INDIRECT(ADDRESS(ROW(),COLUMN()-2,4))*INDIRECT(ADDRESS(ROW(),COLUMN()-1,4))</f>
        <v>4986</v>
      </c>
      <c r="G2007" s="45"/>
      <c r="H2007" s="45"/>
      <c r="I2007" s="45"/>
      <c r="J2007" s="45"/>
    </row>
    <row r="2008" spans="1:10" ht="13.5" customHeight="1" x14ac:dyDescent="0.2">
      <c r="A2008" s="82">
        <v>52151502</v>
      </c>
      <c r="B2008" s="69" t="str">
        <f ca="1">IFERROR(INDEX(UNSPSCDes,MATCH(INDIRECT(ADDRESS(ROW(),COLUMN()-1,4)),UNSPSCCode,0)),"")</f>
        <v>Platos desechables para uso doméstico</v>
      </c>
      <c r="C2008" s="82" t="s">
        <v>4736</v>
      </c>
      <c r="D2008" s="82">
        <v>4</v>
      </c>
      <c r="E2008" s="71">
        <v>2745</v>
      </c>
      <c r="F2008" s="70">
        <f ca="1">INDIRECT(ADDRESS(ROW(),COLUMN()-2,4))*INDIRECT(ADDRESS(ROW(),COLUMN()-1,4))</f>
        <v>10980</v>
      </c>
      <c r="G2008" s="45"/>
      <c r="H2008" s="45"/>
      <c r="I2008" s="45"/>
      <c r="J2008" s="45"/>
    </row>
    <row r="2009" spans="1:10" ht="14.1" customHeight="1" x14ac:dyDescent="0.2">
      <c r="A2009" s="45"/>
      <c r="B2009" s="45"/>
      <c r="C2009" s="45"/>
      <c r="D2009" s="45"/>
      <c r="E2009" s="73" t="s">
        <v>12551</v>
      </c>
      <c r="F2009" s="74">
        <f ca="1">SUM(Table3131[MONTO TOTAL ESTIMADO])</f>
        <v>106194</v>
      </c>
      <c r="G2009" s="45"/>
      <c r="H2009" s="45" t="str">
        <f>C1998</f>
        <v>Bienes</v>
      </c>
      <c r="I2009" s="45" t="str">
        <f>E1998</f>
        <v>Sí</v>
      </c>
      <c r="J2009" s="45" t="str">
        <f>D1998</f>
        <v>Compras por debajo del Umbral</v>
      </c>
    </row>
    <row r="2010" spans="1:10" ht="14.1" customHeight="1" thickBot="1" x14ac:dyDescent="0.3"/>
    <row r="2011" spans="1:10" ht="33.75" customHeight="1" thickBot="1" x14ac:dyDescent="0.25">
      <c r="A2011" s="64" t="s">
        <v>16383</v>
      </c>
      <c r="B2011" s="64" t="s">
        <v>161</v>
      </c>
      <c r="C2011" s="64" t="s">
        <v>11725</v>
      </c>
      <c r="D2011" s="64" t="s">
        <v>14378</v>
      </c>
      <c r="E2011" s="64" t="s">
        <v>10963</v>
      </c>
      <c r="F2011" s="64" t="s">
        <v>11096</v>
      </c>
      <c r="G2011" s="45"/>
      <c r="H2011" s="45"/>
      <c r="I2011" s="45"/>
      <c r="J2011" s="45"/>
    </row>
    <row r="2012" spans="1:10" ht="14.1" customHeight="1" thickBot="1" x14ac:dyDescent="0.25">
      <c r="A2012" s="66" t="s">
        <v>18977</v>
      </c>
      <c r="B2012" s="66" t="s">
        <v>18974</v>
      </c>
      <c r="C2012" s="66" t="s">
        <v>17799</v>
      </c>
      <c r="D2012" s="66" t="s">
        <v>10172</v>
      </c>
      <c r="E2012" s="66" t="s">
        <v>8856</v>
      </c>
      <c r="F2012" s="66"/>
      <c r="G2012" s="45"/>
      <c r="H2012" s="45"/>
      <c r="I2012" s="45"/>
      <c r="J2012" s="45"/>
    </row>
    <row r="2013" spans="1:10" ht="14.1" customHeight="1" thickBot="1" x14ac:dyDescent="0.25">
      <c r="A2013" s="87" t="s">
        <v>14828</v>
      </c>
      <c r="B2013" s="67" t="s">
        <v>8530</v>
      </c>
      <c r="C2013" s="76">
        <v>44859</v>
      </c>
      <c r="D2013" s="87" t="s">
        <v>9387</v>
      </c>
      <c r="E2013" s="67" t="s">
        <v>13094</v>
      </c>
      <c r="F2013" s="81" t="s">
        <v>3080</v>
      </c>
      <c r="G2013" s="45"/>
      <c r="H2013" s="45"/>
      <c r="I2013" s="45"/>
      <c r="J2013" s="45"/>
    </row>
    <row r="2014" spans="1:10" ht="14.1" customHeight="1" thickBot="1" x14ac:dyDescent="0.25">
      <c r="A2014" s="88"/>
      <c r="B2014" s="67" t="s">
        <v>1786</v>
      </c>
      <c r="C2014" s="77">
        <f>IF(C2013="","",IF(AND(MONTH(C2013)&gt;=1,MONTH(C2013)&lt;=3),1,IF(AND(MONTH(C2013)&gt;=4,MONTH(C2013)&lt;=6),2,IF(AND(MONTH(C2013)&gt;=7,MONTH(C2013)&lt;=9),3,4))))</f>
        <v>4</v>
      </c>
      <c r="D2014" s="88"/>
      <c r="E2014" s="67" t="s">
        <v>2417</v>
      </c>
      <c r="F2014" s="81" t="s">
        <v>11113</v>
      </c>
      <c r="G2014" s="45"/>
      <c r="H2014" s="45"/>
      <c r="I2014" s="45"/>
      <c r="J2014" s="45"/>
    </row>
    <row r="2015" spans="1:10" ht="14.1" customHeight="1" thickBot="1" x14ac:dyDescent="0.25">
      <c r="A2015" s="88"/>
      <c r="B2015" s="67" t="s">
        <v>12943</v>
      </c>
      <c r="C2015" s="76">
        <v>44862</v>
      </c>
      <c r="D2015" s="88"/>
      <c r="E2015" s="67" t="s">
        <v>3073</v>
      </c>
      <c r="F2015" s="81" t="s">
        <v>11113</v>
      </c>
      <c r="G2015" s="45"/>
      <c r="H2015" s="45"/>
      <c r="I2015" s="45"/>
      <c r="J2015" s="45"/>
    </row>
    <row r="2016" spans="1:10" ht="14.1" customHeight="1" thickBot="1" x14ac:dyDescent="0.25">
      <c r="A2016" s="88"/>
      <c r="B2016" s="67" t="s">
        <v>1786</v>
      </c>
      <c r="C2016" s="77">
        <f>IF(C2015="","",IF(AND(MONTH(C2015)&gt;=1,MONTH(C2015)&lt;=3),1,IF(AND(MONTH(C2015)&gt;=4,MONTH(C2015)&lt;=6),2,IF(AND(MONTH(C2015)&gt;=7,MONTH(C2015)&lt;=9),3,4))))</f>
        <v>4</v>
      </c>
      <c r="D2016" s="88"/>
      <c r="E2016" s="67" t="s">
        <v>13193</v>
      </c>
      <c r="F2016" s="66" t="s">
        <v>11113</v>
      </c>
      <c r="G2016" s="45"/>
      <c r="H2016" s="45"/>
      <c r="I2016" s="45"/>
      <c r="J2016" s="45"/>
    </row>
    <row r="2017" spans="1:10" ht="14.1" customHeight="1" thickBot="1" x14ac:dyDescent="0.25">
      <c r="A2017" s="45"/>
      <c r="B2017" s="45"/>
      <c r="C2017" s="45"/>
      <c r="D2017" s="45"/>
      <c r="E2017" s="45"/>
      <c r="F2017" s="45"/>
      <c r="G2017" s="45"/>
      <c r="H2017" s="45"/>
      <c r="I2017" s="45"/>
      <c r="J2017" s="45"/>
    </row>
    <row r="2018" spans="1:10" ht="14.1" customHeight="1" thickBot="1" x14ac:dyDescent="0.25">
      <c r="A2018" s="72" t="s">
        <v>15736</v>
      </c>
      <c r="B2018" s="72" t="s">
        <v>16147</v>
      </c>
      <c r="C2018" s="72" t="s">
        <v>15642</v>
      </c>
      <c r="D2018" s="72" t="s">
        <v>15252</v>
      </c>
      <c r="E2018" s="72" t="s">
        <v>6933</v>
      </c>
      <c r="F2018" s="72" t="s">
        <v>15281</v>
      </c>
      <c r="G2018" s="45"/>
      <c r="H2018" s="45"/>
      <c r="I2018" s="45"/>
      <c r="J2018" s="45"/>
    </row>
    <row r="2019" spans="1:10" ht="14.1" customHeight="1" x14ac:dyDescent="0.2">
      <c r="A2019" s="82">
        <v>52151504</v>
      </c>
      <c r="B2019" s="69" t="str">
        <f ca="1">IFERROR(INDEX(UNSPSCDes,MATCH(INDIRECT(ADDRESS(ROW(),COLUMN()-1,4)),UNSPSCCode,0)),"")</f>
        <v>Tazas o vasos o tapas desechables para uso doméstico</v>
      </c>
      <c r="C2019" s="82" t="s">
        <v>4736</v>
      </c>
      <c r="D2019" s="82">
        <v>6</v>
      </c>
      <c r="E2019" s="71">
        <v>6238</v>
      </c>
      <c r="F2019" s="70">
        <f ca="1">INDIRECT(ADDRESS(ROW(),COLUMN()-2,4))*INDIRECT(ADDRESS(ROW(),COLUMN()-1,4))</f>
        <v>37428</v>
      </c>
      <c r="G2019" s="45"/>
      <c r="H2019" s="45"/>
      <c r="I2019" s="45"/>
      <c r="J2019" s="45"/>
    </row>
    <row r="2020" spans="1:10" ht="13.5" customHeight="1" x14ac:dyDescent="0.2">
      <c r="A2020" s="82">
        <v>52151504</v>
      </c>
      <c r="B2020" s="69" t="str">
        <f ca="1">IFERROR(INDEX(UNSPSCDes,MATCH(INDIRECT(ADDRESS(ROW(),COLUMN()-1,4)),UNSPSCCode,0)),"")</f>
        <v>Tazas o vasos o tapas desechables para uso doméstico</v>
      </c>
      <c r="C2020" s="82" t="s">
        <v>4736</v>
      </c>
      <c r="D2020" s="82">
        <v>8</v>
      </c>
      <c r="E2020" s="71">
        <v>6600</v>
      </c>
      <c r="F2020" s="70">
        <f ca="1">INDIRECT(ADDRESS(ROW(),COLUMN()-2,4))*INDIRECT(ADDRESS(ROW(),COLUMN()-1,4))</f>
        <v>52800</v>
      </c>
      <c r="G2020" s="45"/>
      <c r="H2020" s="45"/>
      <c r="I2020" s="45"/>
      <c r="J2020" s="45"/>
    </row>
    <row r="2021" spans="1:10" ht="13.5" customHeight="1" x14ac:dyDescent="0.2">
      <c r="A2021" s="82">
        <v>52151503</v>
      </c>
      <c r="B2021" s="69" t="str">
        <f ca="1">IFERROR(INDEX(UNSPSCDes,MATCH(INDIRECT(ADDRESS(ROW(),COLUMN()-1,4)),UNSPSCCode,0)),"")</f>
        <v>Cubiertos desechables para uso doméstico</v>
      </c>
      <c r="C2021" s="82" t="s">
        <v>4736</v>
      </c>
      <c r="D2021" s="82">
        <v>3</v>
      </c>
      <c r="E2021" s="71">
        <v>1662</v>
      </c>
      <c r="F2021" s="70">
        <f ca="1">INDIRECT(ADDRESS(ROW(),COLUMN()-2,4))*INDIRECT(ADDRESS(ROW(),COLUMN()-1,4))</f>
        <v>4986</v>
      </c>
      <c r="G2021" s="45"/>
      <c r="H2021" s="45"/>
      <c r="I2021" s="45"/>
      <c r="J2021" s="45"/>
    </row>
    <row r="2022" spans="1:10" ht="13.5" customHeight="1" x14ac:dyDescent="0.2">
      <c r="A2022" s="82">
        <v>52151502</v>
      </c>
      <c r="B2022" s="69" t="str">
        <f ca="1">IFERROR(INDEX(UNSPSCDes,MATCH(INDIRECT(ADDRESS(ROW(),COLUMN()-1,4)),UNSPSCCode,0)),"")</f>
        <v>Platos desechables para uso doméstico</v>
      </c>
      <c r="C2022" s="82" t="s">
        <v>4736</v>
      </c>
      <c r="D2022" s="82">
        <v>4</v>
      </c>
      <c r="E2022" s="71">
        <v>2745</v>
      </c>
      <c r="F2022" s="70">
        <f ca="1">INDIRECT(ADDRESS(ROW(),COLUMN()-2,4))*INDIRECT(ADDRESS(ROW(),COLUMN()-1,4))</f>
        <v>10980</v>
      </c>
      <c r="G2022" s="45"/>
      <c r="H2022" s="45"/>
      <c r="I2022" s="45"/>
      <c r="J2022" s="45"/>
    </row>
    <row r="2023" spans="1:10" ht="14.1" customHeight="1" x14ac:dyDescent="0.2">
      <c r="A2023" s="45"/>
      <c r="B2023" s="45"/>
      <c r="C2023" s="45"/>
      <c r="D2023" s="45"/>
      <c r="E2023" s="73" t="s">
        <v>12551</v>
      </c>
      <c r="F2023" s="74">
        <f ca="1">SUM(Table3132[MONTO TOTAL ESTIMADO])</f>
        <v>106194</v>
      </c>
      <c r="G2023" s="45"/>
      <c r="H2023" s="45" t="str">
        <f>C2012</f>
        <v>Bienes</v>
      </c>
      <c r="I2023" s="45" t="str">
        <f>E2012</f>
        <v>Sí</v>
      </c>
      <c r="J2023" s="45" t="str">
        <f>D2012</f>
        <v>Compras por debajo del Umbral</v>
      </c>
    </row>
    <row r="2024" spans="1:10" ht="14.1" customHeight="1" thickBot="1" x14ac:dyDescent="0.3"/>
    <row r="2025" spans="1:10" ht="33.75" customHeight="1" thickBot="1" x14ac:dyDescent="0.25">
      <c r="A2025" s="64" t="s">
        <v>16383</v>
      </c>
      <c r="B2025" s="64" t="s">
        <v>161</v>
      </c>
      <c r="C2025" s="64" t="s">
        <v>11725</v>
      </c>
      <c r="D2025" s="64" t="s">
        <v>14378</v>
      </c>
      <c r="E2025" s="64" t="s">
        <v>10963</v>
      </c>
      <c r="F2025" s="64" t="s">
        <v>11096</v>
      </c>
      <c r="G2025" s="45"/>
      <c r="H2025" s="45"/>
      <c r="I2025" s="45"/>
      <c r="J2025" s="45"/>
    </row>
    <row r="2026" spans="1:10" ht="14.1" customHeight="1" thickBot="1" x14ac:dyDescent="0.25">
      <c r="A2026" s="66" t="s">
        <v>18984</v>
      </c>
      <c r="B2026" s="66" t="s">
        <v>18974</v>
      </c>
      <c r="C2026" s="66" t="s">
        <v>17799</v>
      </c>
      <c r="D2026" s="66" t="s">
        <v>1875</v>
      </c>
      <c r="E2026" s="66" t="s">
        <v>8856</v>
      </c>
      <c r="F2026" s="66"/>
      <c r="G2026" s="45"/>
      <c r="H2026" s="45"/>
      <c r="I2026" s="45"/>
      <c r="J2026" s="45"/>
    </row>
    <row r="2027" spans="1:10" ht="14.1" customHeight="1" thickBot="1" x14ac:dyDescent="0.25">
      <c r="A2027" s="87" t="s">
        <v>14828</v>
      </c>
      <c r="B2027" s="67" t="s">
        <v>8530</v>
      </c>
      <c r="C2027" s="76">
        <v>44655</v>
      </c>
      <c r="D2027" s="87" t="s">
        <v>9387</v>
      </c>
      <c r="E2027" s="67" t="s">
        <v>13094</v>
      </c>
      <c r="F2027" s="81" t="s">
        <v>3080</v>
      </c>
      <c r="G2027" s="45"/>
      <c r="H2027" s="45"/>
      <c r="I2027" s="45"/>
      <c r="J2027" s="45"/>
    </row>
    <row r="2028" spans="1:10" ht="14.1" customHeight="1" thickBot="1" x14ac:dyDescent="0.25">
      <c r="A2028" s="88"/>
      <c r="B2028" s="67" t="s">
        <v>1786</v>
      </c>
      <c r="C2028" s="77">
        <f>IF(C2027="","",IF(AND(MONTH(C2027)&gt;=1,MONTH(C2027)&lt;=3),1,IF(AND(MONTH(C2027)&gt;=4,MONTH(C2027)&lt;=6),2,IF(AND(MONTH(C2027)&gt;=7,MONTH(C2027)&lt;=9),3,4))))</f>
        <v>2</v>
      </c>
      <c r="D2028" s="88"/>
      <c r="E2028" s="67" t="s">
        <v>2417</v>
      </c>
      <c r="F2028" s="81" t="s">
        <v>11113</v>
      </c>
      <c r="G2028" s="45"/>
      <c r="H2028" s="45"/>
      <c r="I2028" s="45"/>
      <c r="J2028" s="45"/>
    </row>
    <row r="2029" spans="1:10" ht="14.1" customHeight="1" thickBot="1" x14ac:dyDescent="0.25">
      <c r="A2029" s="88"/>
      <c r="B2029" s="67" t="s">
        <v>12943</v>
      </c>
      <c r="C2029" s="76">
        <v>44665</v>
      </c>
      <c r="D2029" s="88"/>
      <c r="E2029" s="67" t="s">
        <v>3073</v>
      </c>
      <c r="F2029" s="81" t="s">
        <v>11113</v>
      </c>
      <c r="G2029" s="45"/>
      <c r="H2029" s="45"/>
      <c r="I2029" s="45"/>
      <c r="J2029" s="45"/>
    </row>
    <row r="2030" spans="1:10" ht="14.1" customHeight="1" thickBot="1" x14ac:dyDescent="0.25">
      <c r="A2030" s="88"/>
      <c r="B2030" s="67" t="s">
        <v>1786</v>
      </c>
      <c r="C2030" s="77">
        <f>IF(C2029="","",IF(AND(MONTH(C2029)&gt;=1,MONTH(C2029)&lt;=3),1,IF(AND(MONTH(C2029)&gt;=4,MONTH(C2029)&lt;=6),2,IF(AND(MONTH(C2029)&gt;=7,MONTH(C2029)&lt;=9),3,4))))</f>
        <v>2</v>
      </c>
      <c r="D2030" s="88"/>
      <c r="E2030" s="67" t="s">
        <v>13193</v>
      </c>
      <c r="F2030" s="66" t="s">
        <v>11113</v>
      </c>
      <c r="G2030" s="45"/>
      <c r="H2030" s="45"/>
      <c r="I2030" s="45"/>
      <c r="J2030" s="45"/>
    </row>
    <row r="2031" spans="1:10" ht="14.1" customHeight="1" thickBot="1" x14ac:dyDescent="0.25">
      <c r="A2031" s="45"/>
      <c r="B2031" s="45"/>
      <c r="C2031" s="45"/>
      <c r="D2031" s="45"/>
      <c r="E2031" s="45"/>
      <c r="F2031" s="45"/>
      <c r="G2031" s="45"/>
      <c r="H2031" s="45"/>
      <c r="I2031" s="45"/>
      <c r="J2031" s="45"/>
    </row>
    <row r="2032" spans="1:10" ht="14.1" customHeight="1" thickBot="1" x14ac:dyDescent="0.25">
      <c r="A2032" s="72" t="s">
        <v>15736</v>
      </c>
      <c r="B2032" s="72" t="s">
        <v>16147</v>
      </c>
      <c r="C2032" s="72" t="s">
        <v>15642</v>
      </c>
      <c r="D2032" s="72" t="s">
        <v>15252</v>
      </c>
      <c r="E2032" s="72" t="s">
        <v>6933</v>
      </c>
      <c r="F2032" s="72" t="s">
        <v>15281</v>
      </c>
      <c r="G2032" s="45"/>
      <c r="H2032" s="45"/>
      <c r="I2032" s="45"/>
      <c r="J2032" s="45"/>
    </row>
    <row r="2033" spans="1:10" ht="14.1" customHeight="1" x14ac:dyDescent="0.2">
      <c r="A2033" s="82">
        <v>39101605</v>
      </c>
      <c r="B2033" s="69" t="str">
        <f ca="1">IFERROR(INDEX(UNSPSCDes,MATCH(INDIRECT(ADDRESS(ROW(),COLUMN()-1,4)),UNSPSCCode,0)),"")</f>
        <v>Lámparas fluorescentes</v>
      </c>
      <c r="C2033" s="82" t="s">
        <v>4736</v>
      </c>
      <c r="D2033" s="82">
        <v>150</v>
      </c>
      <c r="E2033" s="71">
        <v>1700</v>
      </c>
      <c r="F2033" s="70">
        <f ca="1">INDIRECT(ADDRESS(ROW(),COLUMN()-2,4))*INDIRECT(ADDRESS(ROW(),COLUMN()-1,4))</f>
        <v>255000</v>
      </c>
      <c r="G2033" s="45"/>
      <c r="H2033" s="45"/>
      <c r="I2033" s="45"/>
      <c r="J2033" s="45"/>
    </row>
    <row r="2034" spans="1:10" ht="13.5" customHeight="1" x14ac:dyDescent="0.2">
      <c r="A2034" s="82">
        <v>39101701</v>
      </c>
      <c r="B2034" s="69" t="str">
        <f ca="1">IFERROR(INDEX(UNSPSCDes,MATCH(INDIRECT(ADDRESS(ROW(),COLUMN()-1,4)),UNSPSCCode,0)),"")</f>
        <v>Tubos fluorescentes</v>
      </c>
      <c r="C2034" s="82" t="s">
        <v>4736</v>
      </c>
      <c r="D2034" s="82">
        <v>200</v>
      </c>
      <c r="E2034" s="71">
        <v>3600</v>
      </c>
      <c r="F2034" s="70">
        <f ca="1">INDIRECT(ADDRESS(ROW(),COLUMN()-2,4))*INDIRECT(ADDRESS(ROW(),COLUMN()-1,4))</f>
        <v>720000</v>
      </c>
      <c r="G2034" s="45"/>
      <c r="H2034" s="45"/>
      <c r="I2034" s="45"/>
      <c r="J2034" s="45"/>
    </row>
    <row r="2035" spans="1:10" ht="13.5" customHeight="1" x14ac:dyDescent="0.2">
      <c r="A2035" s="82">
        <v>39121109</v>
      </c>
      <c r="B2035" s="69" t="str">
        <f ca="1">IFERROR(INDEX(UNSPSCDes,MATCH(INDIRECT(ADDRESS(ROW(),COLUMN()-1,4)),UNSPSCCode,0)),"")</f>
        <v>Transformadores de transmisión</v>
      </c>
      <c r="C2035" s="82" t="s">
        <v>1449</v>
      </c>
      <c r="D2035" s="82">
        <v>10</v>
      </c>
      <c r="E2035" s="71">
        <v>18000</v>
      </c>
      <c r="F2035" s="70">
        <f ca="1">INDIRECT(ADDRESS(ROW(),COLUMN()-2,4))*INDIRECT(ADDRESS(ROW(),COLUMN()-1,4))</f>
        <v>180000</v>
      </c>
      <c r="G2035" s="45"/>
      <c r="H2035" s="45"/>
      <c r="I2035" s="45"/>
      <c r="J2035" s="45"/>
    </row>
    <row r="2036" spans="1:10" ht="14.1" customHeight="1" x14ac:dyDescent="0.2">
      <c r="A2036" s="45"/>
      <c r="B2036" s="45"/>
      <c r="C2036" s="45"/>
      <c r="D2036" s="45"/>
      <c r="E2036" s="73" t="s">
        <v>12551</v>
      </c>
      <c r="F2036" s="74">
        <f ca="1">SUM(Table3133[MONTO TOTAL ESTIMADO])</f>
        <v>1155000</v>
      </c>
      <c r="G2036" s="45"/>
      <c r="H2036" s="45" t="str">
        <f>C2026</f>
        <v>Bienes</v>
      </c>
      <c r="I2036" s="45" t="str">
        <f>E2026</f>
        <v>Sí</v>
      </c>
      <c r="J2036" s="45" t="str">
        <f>D2026</f>
        <v>Comparacion de Precios</v>
      </c>
    </row>
    <row r="2037" spans="1:10" ht="14.1" customHeight="1" thickBot="1" x14ac:dyDescent="0.3"/>
    <row r="2038" spans="1:10" ht="33.75" customHeight="1" thickBot="1" x14ac:dyDescent="0.25">
      <c r="A2038" s="64" t="s">
        <v>16383</v>
      </c>
      <c r="B2038" s="64" t="s">
        <v>161</v>
      </c>
      <c r="C2038" s="64" t="s">
        <v>11725</v>
      </c>
      <c r="D2038" s="64" t="s">
        <v>14378</v>
      </c>
      <c r="E2038" s="64" t="s">
        <v>10963</v>
      </c>
      <c r="F2038" s="64" t="s">
        <v>11096</v>
      </c>
      <c r="G2038" s="45"/>
      <c r="H2038" s="45"/>
      <c r="I2038" s="45"/>
      <c r="J2038" s="45"/>
    </row>
    <row r="2039" spans="1:10" ht="14.1" customHeight="1" thickBot="1" x14ac:dyDescent="0.25">
      <c r="A2039" s="66" t="s">
        <v>18985</v>
      </c>
      <c r="B2039" s="66" t="s">
        <v>18974</v>
      </c>
      <c r="C2039" s="66" t="s">
        <v>17799</v>
      </c>
      <c r="D2039" s="66" t="s">
        <v>17484</v>
      </c>
      <c r="E2039" s="66" t="s">
        <v>8856</v>
      </c>
      <c r="F2039" s="66"/>
      <c r="G2039" s="45"/>
      <c r="H2039" s="45"/>
      <c r="I2039" s="45"/>
      <c r="J2039" s="45"/>
    </row>
    <row r="2040" spans="1:10" ht="14.1" customHeight="1" thickBot="1" x14ac:dyDescent="0.25">
      <c r="A2040" s="87" t="s">
        <v>14828</v>
      </c>
      <c r="B2040" s="67" t="s">
        <v>8530</v>
      </c>
      <c r="C2040" s="76">
        <v>44655</v>
      </c>
      <c r="D2040" s="87" t="s">
        <v>9387</v>
      </c>
      <c r="E2040" s="67" t="s">
        <v>13094</v>
      </c>
      <c r="F2040" s="81" t="s">
        <v>3080</v>
      </c>
      <c r="G2040" s="45"/>
      <c r="H2040" s="45"/>
      <c r="I2040" s="45"/>
      <c r="J2040" s="45"/>
    </row>
    <row r="2041" spans="1:10" ht="14.1" customHeight="1" thickBot="1" x14ac:dyDescent="0.25">
      <c r="A2041" s="88"/>
      <c r="B2041" s="67" t="s">
        <v>1786</v>
      </c>
      <c r="C2041" s="77">
        <f>IF(C2040="","",IF(AND(MONTH(C2040)&gt;=1,MONTH(C2040)&lt;=3),1,IF(AND(MONTH(C2040)&gt;=4,MONTH(C2040)&lt;=6),2,IF(AND(MONTH(C2040)&gt;=7,MONTH(C2040)&lt;=9),3,4))))</f>
        <v>2</v>
      </c>
      <c r="D2041" s="88"/>
      <c r="E2041" s="67" t="s">
        <v>2417</v>
      </c>
      <c r="F2041" s="81" t="s">
        <v>11113</v>
      </c>
      <c r="G2041" s="45"/>
      <c r="H2041" s="45"/>
      <c r="I2041" s="45"/>
      <c r="J2041" s="45"/>
    </row>
    <row r="2042" spans="1:10" ht="14.1" customHeight="1" thickBot="1" x14ac:dyDescent="0.25">
      <c r="A2042" s="88"/>
      <c r="B2042" s="67" t="s">
        <v>12943</v>
      </c>
      <c r="C2042" s="76">
        <v>44665</v>
      </c>
      <c r="D2042" s="88"/>
      <c r="E2042" s="67" t="s">
        <v>3073</v>
      </c>
      <c r="F2042" s="81" t="s">
        <v>11113</v>
      </c>
      <c r="G2042" s="45"/>
      <c r="H2042" s="45"/>
      <c r="I2042" s="45"/>
      <c r="J2042" s="45"/>
    </row>
    <row r="2043" spans="1:10" ht="14.1" customHeight="1" thickBot="1" x14ac:dyDescent="0.25">
      <c r="A2043" s="88"/>
      <c r="B2043" s="67" t="s">
        <v>1786</v>
      </c>
      <c r="C2043" s="77">
        <f>IF(C2042="","",IF(AND(MONTH(C2042)&gt;=1,MONTH(C2042)&lt;=3),1,IF(AND(MONTH(C2042)&gt;=4,MONTH(C2042)&lt;=6),2,IF(AND(MONTH(C2042)&gt;=7,MONTH(C2042)&lt;=9),3,4))))</f>
        <v>2</v>
      </c>
      <c r="D2043" s="88"/>
      <c r="E2043" s="67" t="s">
        <v>13193</v>
      </c>
      <c r="F2043" s="66" t="s">
        <v>11113</v>
      </c>
      <c r="G2043" s="45"/>
      <c r="H2043" s="45"/>
      <c r="I2043" s="45"/>
      <c r="J2043" s="45"/>
    </row>
    <row r="2044" spans="1:10" ht="14.1" customHeight="1" thickBot="1" x14ac:dyDescent="0.25">
      <c r="A2044" s="45"/>
      <c r="B2044" s="45"/>
      <c r="C2044" s="45"/>
      <c r="D2044" s="45"/>
      <c r="E2044" s="45"/>
      <c r="F2044" s="45"/>
      <c r="G2044" s="45"/>
      <c r="H2044" s="45"/>
      <c r="I2044" s="45"/>
      <c r="J2044" s="45"/>
    </row>
    <row r="2045" spans="1:10" ht="14.1" customHeight="1" thickBot="1" x14ac:dyDescent="0.25">
      <c r="A2045" s="72" t="s">
        <v>15736</v>
      </c>
      <c r="B2045" s="72" t="s">
        <v>16147</v>
      </c>
      <c r="C2045" s="72" t="s">
        <v>15642</v>
      </c>
      <c r="D2045" s="72" t="s">
        <v>15252</v>
      </c>
      <c r="E2045" s="72" t="s">
        <v>6933</v>
      </c>
      <c r="F2045" s="72" t="s">
        <v>15281</v>
      </c>
      <c r="G2045" s="45"/>
      <c r="H2045" s="45"/>
      <c r="I2045" s="45"/>
      <c r="J2045" s="45"/>
    </row>
    <row r="2046" spans="1:10" ht="13.5" customHeight="1" x14ac:dyDescent="0.2">
      <c r="A2046" s="82">
        <v>47121702</v>
      </c>
      <c r="B2046" s="69" t="str">
        <f ca="1">IFERROR(INDEX(UNSPSCDes,MATCH(INDIRECT(ADDRESS(ROW(),COLUMN()-1,4)),UNSPSCCode,0)),"")</f>
        <v>Contenedores de desperdicios o revestimientos rígidos</v>
      </c>
      <c r="C2046" s="82" t="s">
        <v>1449</v>
      </c>
      <c r="D2046" s="82">
        <v>30</v>
      </c>
      <c r="E2046" s="71">
        <v>32300</v>
      </c>
      <c r="F2046" s="70">
        <f ca="1">INDIRECT(ADDRESS(ROW(),COLUMN()-2,4))*INDIRECT(ADDRESS(ROW(),COLUMN()-1,4))</f>
        <v>969000</v>
      </c>
      <c r="G2046" s="45"/>
      <c r="H2046" s="45"/>
      <c r="I2046" s="45"/>
      <c r="J2046" s="45"/>
    </row>
    <row r="2047" spans="1:10" ht="14.1" customHeight="1" x14ac:dyDescent="0.2">
      <c r="A2047" s="45"/>
      <c r="B2047" s="45"/>
      <c r="C2047" s="45"/>
      <c r="D2047" s="45"/>
      <c r="E2047" s="73" t="s">
        <v>12551</v>
      </c>
      <c r="F2047" s="74">
        <f ca="1">SUM(Table3134[MONTO TOTAL ESTIMADO])</f>
        <v>969000</v>
      </c>
      <c r="G2047" s="45"/>
      <c r="H2047" s="45" t="str">
        <f>C2039</f>
        <v>Bienes</v>
      </c>
      <c r="I2047" s="45" t="str">
        <f>E2039</f>
        <v>Sí</v>
      </c>
      <c r="J2047" s="45" t="str">
        <f>D2039</f>
        <v>Compras Menores</v>
      </c>
    </row>
    <row r="2048" spans="1:10" ht="14.1" customHeight="1" thickBot="1" x14ac:dyDescent="0.3"/>
    <row r="2049" spans="1:10" ht="33.75" customHeight="1" thickBot="1" x14ac:dyDescent="0.25">
      <c r="A2049" s="64" t="s">
        <v>16383</v>
      </c>
      <c r="B2049" s="64" t="s">
        <v>161</v>
      </c>
      <c r="C2049" s="64" t="s">
        <v>11725</v>
      </c>
      <c r="D2049" s="64" t="s">
        <v>14378</v>
      </c>
      <c r="E2049" s="64" t="s">
        <v>10963</v>
      </c>
      <c r="F2049" s="64" t="s">
        <v>11096</v>
      </c>
      <c r="G2049" s="45"/>
      <c r="H2049" s="45"/>
      <c r="I2049" s="45"/>
      <c r="J2049" s="45"/>
    </row>
    <row r="2050" spans="1:10" ht="14.1" customHeight="1" thickBot="1" x14ac:dyDescent="0.25">
      <c r="A2050" s="66" t="s">
        <v>18986</v>
      </c>
      <c r="B2050" s="66" t="s">
        <v>18974</v>
      </c>
      <c r="C2050" s="66" t="s">
        <v>17799</v>
      </c>
      <c r="D2050" s="66" t="s">
        <v>17484</v>
      </c>
      <c r="E2050" s="66" t="s">
        <v>8856</v>
      </c>
      <c r="F2050" s="66"/>
      <c r="G2050" s="45"/>
      <c r="H2050" s="45"/>
      <c r="I2050" s="45"/>
      <c r="J2050" s="45"/>
    </row>
    <row r="2051" spans="1:10" ht="14.1" customHeight="1" thickBot="1" x14ac:dyDescent="0.25">
      <c r="A2051" s="87" t="s">
        <v>14828</v>
      </c>
      <c r="B2051" s="67" t="s">
        <v>8530</v>
      </c>
      <c r="C2051" s="76">
        <v>44655</v>
      </c>
      <c r="D2051" s="87" t="s">
        <v>9387</v>
      </c>
      <c r="E2051" s="67" t="s">
        <v>13094</v>
      </c>
      <c r="F2051" s="81" t="s">
        <v>3080</v>
      </c>
      <c r="G2051" s="45"/>
      <c r="H2051" s="45"/>
      <c r="I2051" s="45"/>
      <c r="J2051" s="45"/>
    </row>
    <row r="2052" spans="1:10" ht="14.1" customHeight="1" thickBot="1" x14ac:dyDescent="0.25">
      <c r="A2052" s="88"/>
      <c r="B2052" s="67" t="s">
        <v>1786</v>
      </c>
      <c r="C2052" s="77">
        <f>IF(C2051="","",IF(AND(MONTH(C2051)&gt;=1,MONTH(C2051)&lt;=3),1,IF(AND(MONTH(C2051)&gt;=4,MONTH(C2051)&lt;=6),2,IF(AND(MONTH(C2051)&gt;=7,MONTH(C2051)&lt;=9),3,4))))</f>
        <v>2</v>
      </c>
      <c r="D2052" s="88"/>
      <c r="E2052" s="67" t="s">
        <v>2417</v>
      </c>
      <c r="F2052" s="81" t="s">
        <v>11113</v>
      </c>
      <c r="G2052" s="45"/>
      <c r="H2052" s="45"/>
      <c r="I2052" s="45"/>
      <c r="J2052" s="45"/>
    </row>
    <row r="2053" spans="1:10" ht="14.1" customHeight="1" thickBot="1" x14ac:dyDescent="0.25">
      <c r="A2053" s="88"/>
      <c r="B2053" s="67" t="s">
        <v>12943</v>
      </c>
      <c r="C2053" s="76">
        <v>44665</v>
      </c>
      <c r="D2053" s="88"/>
      <c r="E2053" s="67" t="s">
        <v>3073</v>
      </c>
      <c r="F2053" s="81" t="s">
        <v>11113</v>
      </c>
      <c r="G2053" s="45"/>
      <c r="H2053" s="45"/>
      <c r="I2053" s="45"/>
      <c r="J2053" s="45"/>
    </row>
    <row r="2054" spans="1:10" ht="14.1" customHeight="1" thickBot="1" x14ac:dyDescent="0.25">
      <c r="A2054" s="88"/>
      <c r="B2054" s="67" t="s">
        <v>1786</v>
      </c>
      <c r="C2054" s="77">
        <f>IF(C2053="","",IF(AND(MONTH(C2053)&gt;=1,MONTH(C2053)&lt;=3),1,IF(AND(MONTH(C2053)&gt;=4,MONTH(C2053)&lt;=6),2,IF(AND(MONTH(C2053)&gt;=7,MONTH(C2053)&lt;=9),3,4))))</f>
        <v>2</v>
      </c>
      <c r="D2054" s="88"/>
      <c r="E2054" s="67" t="s">
        <v>13193</v>
      </c>
      <c r="F2054" s="66" t="s">
        <v>11113</v>
      </c>
      <c r="G2054" s="45"/>
      <c r="H2054" s="45"/>
      <c r="I2054" s="45"/>
      <c r="J2054" s="45"/>
    </row>
    <row r="2055" spans="1:10" ht="14.1" customHeight="1" thickBot="1" x14ac:dyDescent="0.25">
      <c r="A2055" s="45"/>
      <c r="B2055" s="45"/>
      <c r="C2055" s="45"/>
      <c r="D2055" s="45"/>
      <c r="E2055" s="45"/>
      <c r="F2055" s="45"/>
      <c r="G2055" s="45"/>
      <c r="H2055" s="45"/>
      <c r="I2055" s="45"/>
      <c r="J2055" s="45"/>
    </row>
    <row r="2056" spans="1:10" ht="14.1" customHeight="1" thickBot="1" x14ac:dyDescent="0.25">
      <c r="A2056" s="72" t="s">
        <v>15736</v>
      </c>
      <c r="B2056" s="72" t="s">
        <v>16147</v>
      </c>
      <c r="C2056" s="72" t="s">
        <v>15642</v>
      </c>
      <c r="D2056" s="72" t="s">
        <v>15252</v>
      </c>
      <c r="E2056" s="72" t="s">
        <v>6933</v>
      </c>
      <c r="F2056" s="72" t="s">
        <v>15281</v>
      </c>
      <c r="G2056" s="45"/>
      <c r="H2056" s="45"/>
      <c r="I2056" s="45"/>
      <c r="J2056" s="45"/>
    </row>
    <row r="2057" spans="1:10" ht="14.1" customHeight="1" x14ac:dyDescent="0.2">
      <c r="A2057" s="82">
        <v>30181505</v>
      </c>
      <c r="B2057" s="69" t="str">
        <f ca="1">IFERROR(INDEX(UNSPSCDes,MATCH(INDIRECT(ADDRESS(ROW(),COLUMN()-1,4)),UNSPSCCode,0)),"")</f>
        <v>Inodoros o excusados</v>
      </c>
      <c r="C2057" s="82" t="s">
        <v>1449</v>
      </c>
      <c r="D2057" s="82">
        <v>20</v>
      </c>
      <c r="E2057" s="71">
        <v>7300</v>
      </c>
      <c r="F2057" s="70">
        <f ca="1">INDIRECT(ADDRESS(ROW(),COLUMN()-2,4))*INDIRECT(ADDRESS(ROW(),COLUMN()-1,4))</f>
        <v>146000</v>
      </c>
      <c r="G2057" s="45"/>
      <c r="H2057" s="45"/>
      <c r="I2057" s="45"/>
      <c r="J2057" s="45"/>
    </row>
    <row r="2058" spans="1:10" ht="13.5" customHeight="1" x14ac:dyDescent="0.2">
      <c r="A2058" s="82">
        <v>30181504</v>
      </c>
      <c r="B2058" s="69" t="str">
        <f ca="1">IFERROR(INDEX(UNSPSCDes,MATCH(INDIRECT(ADDRESS(ROW(),COLUMN()-1,4)),UNSPSCCode,0)),"")</f>
        <v>Lavamanos</v>
      </c>
      <c r="C2058" s="82" t="s">
        <v>1449</v>
      </c>
      <c r="D2058" s="82">
        <v>20</v>
      </c>
      <c r="E2058" s="71">
        <v>1800</v>
      </c>
      <c r="F2058" s="70">
        <f ca="1">INDIRECT(ADDRESS(ROW(),COLUMN()-2,4))*INDIRECT(ADDRESS(ROW(),COLUMN()-1,4))</f>
        <v>36000</v>
      </c>
      <c r="G2058" s="45"/>
      <c r="H2058" s="45"/>
      <c r="I2058" s="45"/>
      <c r="J2058" s="45"/>
    </row>
    <row r="2059" spans="1:10" ht="13.5" customHeight="1" x14ac:dyDescent="0.2">
      <c r="A2059" s="82">
        <v>40141702</v>
      </c>
      <c r="B2059" s="69" t="str">
        <f ca="1">IFERROR(INDEX(UNSPSCDes,MATCH(INDIRECT(ADDRESS(ROW(),COLUMN()-1,4)),UNSPSCCode,0)),"")</f>
        <v>Grifos</v>
      </c>
      <c r="C2059" s="82" t="s">
        <v>1449</v>
      </c>
      <c r="D2059" s="82">
        <v>20</v>
      </c>
      <c r="E2059" s="71">
        <v>9180</v>
      </c>
      <c r="F2059" s="70">
        <f ca="1">INDIRECT(ADDRESS(ROW(),COLUMN()-2,4))*INDIRECT(ADDRESS(ROW(),COLUMN()-1,4))</f>
        <v>183600</v>
      </c>
      <c r="G2059" s="45"/>
      <c r="H2059" s="45"/>
      <c r="I2059" s="45"/>
      <c r="J2059" s="45"/>
    </row>
    <row r="2060" spans="1:10" ht="14.1" customHeight="1" x14ac:dyDescent="0.2">
      <c r="A2060" s="45"/>
      <c r="B2060" s="45"/>
      <c r="C2060" s="45"/>
      <c r="D2060" s="45"/>
      <c r="E2060" s="73" t="s">
        <v>12551</v>
      </c>
      <c r="F2060" s="74">
        <f ca="1">SUM(Table3135[MONTO TOTAL ESTIMADO])</f>
        <v>365600</v>
      </c>
      <c r="G2060" s="45"/>
      <c r="H2060" s="45" t="str">
        <f>C2050</f>
        <v>Bienes</v>
      </c>
      <c r="I2060" s="45" t="str">
        <f>E2050</f>
        <v>Sí</v>
      </c>
      <c r="J2060" s="45" t="str">
        <f>D2050</f>
        <v>Compras Menores</v>
      </c>
    </row>
    <row r="2061" spans="1:10" ht="14.1" customHeight="1" thickBot="1" x14ac:dyDescent="0.3"/>
    <row r="2062" spans="1:10" ht="33.75" customHeight="1" thickBot="1" x14ac:dyDescent="0.25">
      <c r="A2062" s="64" t="s">
        <v>16383</v>
      </c>
      <c r="B2062" s="64" t="s">
        <v>161</v>
      </c>
      <c r="C2062" s="64" t="s">
        <v>11725</v>
      </c>
      <c r="D2062" s="64" t="s">
        <v>14378</v>
      </c>
      <c r="E2062" s="64" t="s">
        <v>10963</v>
      </c>
      <c r="F2062" s="64" t="s">
        <v>11096</v>
      </c>
      <c r="G2062" s="45"/>
      <c r="H2062" s="45"/>
      <c r="I2062" s="45"/>
      <c r="J2062" s="45"/>
    </row>
    <row r="2063" spans="1:10" ht="14.1" customHeight="1" thickBot="1" x14ac:dyDescent="0.25">
      <c r="A2063" s="66" t="s">
        <v>18987</v>
      </c>
      <c r="B2063" s="66" t="s">
        <v>18974</v>
      </c>
      <c r="C2063" s="66" t="s">
        <v>17799</v>
      </c>
      <c r="D2063" s="66" t="s">
        <v>17484</v>
      </c>
      <c r="E2063" s="66" t="s">
        <v>8856</v>
      </c>
      <c r="F2063" s="66"/>
      <c r="G2063" s="45"/>
      <c r="H2063" s="45"/>
      <c r="I2063" s="45"/>
      <c r="J2063" s="45"/>
    </row>
    <row r="2064" spans="1:10" ht="14.1" customHeight="1" thickBot="1" x14ac:dyDescent="0.25">
      <c r="A2064" s="87" t="s">
        <v>14828</v>
      </c>
      <c r="B2064" s="67" t="s">
        <v>8530</v>
      </c>
      <c r="C2064" s="76">
        <v>44599</v>
      </c>
      <c r="D2064" s="87" t="s">
        <v>9387</v>
      </c>
      <c r="E2064" s="67" t="s">
        <v>13094</v>
      </c>
      <c r="F2064" s="81" t="s">
        <v>3080</v>
      </c>
      <c r="G2064" s="45"/>
      <c r="H2064" s="45"/>
      <c r="I2064" s="45"/>
      <c r="J2064" s="45"/>
    </row>
    <row r="2065" spans="1:10" ht="14.1" customHeight="1" thickBot="1" x14ac:dyDescent="0.25">
      <c r="A2065" s="88"/>
      <c r="B2065" s="67" t="s">
        <v>1786</v>
      </c>
      <c r="C2065" s="77">
        <f>IF(C2064="","",IF(AND(MONTH(C2064)&gt;=1,MONTH(C2064)&lt;=3),1,IF(AND(MONTH(C2064)&gt;=4,MONTH(C2064)&lt;=6),2,IF(AND(MONTH(C2064)&gt;=7,MONTH(C2064)&lt;=9),3,4))))</f>
        <v>1</v>
      </c>
      <c r="D2065" s="88"/>
      <c r="E2065" s="67" t="s">
        <v>2417</v>
      </c>
      <c r="F2065" s="81" t="s">
        <v>11113</v>
      </c>
      <c r="G2065" s="45"/>
      <c r="H2065" s="45"/>
      <c r="I2065" s="45"/>
      <c r="J2065" s="45"/>
    </row>
    <row r="2066" spans="1:10" ht="14.1" customHeight="1" thickBot="1" x14ac:dyDescent="0.25">
      <c r="A2066" s="88"/>
      <c r="B2066" s="67" t="s">
        <v>12943</v>
      </c>
      <c r="C2066" s="76">
        <v>44609</v>
      </c>
      <c r="D2066" s="88"/>
      <c r="E2066" s="67" t="s">
        <v>3073</v>
      </c>
      <c r="F2066" s="81" t="s">
        <v>11113</v>
      </c>
      <c r="G2066" s="45"/>
      <c r="H2066" s="45"/>
      <c r="I2066" s="45"/>
      <c r="J2066" s="45"/>
    </row>
    <row r="2067" spans="1:10" ht="14.1" customHeight="1" thickBot="1" x14ac:dyDescent="0.25">
      <c r="A2067" s="88"/>
      <c r="B2067" s="67" t="s">
        <v>1786</v>
      </c>
      <c r="C2067" s="77">
        <f>IF(C2066="","",IF(AND(MONTH(C2066)&gt;=1,MONTH(C2066)&lt;=3),1,IF(AND(MONTH(C2066)&gt;=4,MONTH(C2066)&lt;=6),2,IF(AND(MONTH(C2066)&gt;=7,MONTH(C2066)&lt;=9),3,4))))</f>
        <v>1</v>
      </c>
      <c r="D2067" s="88"/>
      <c r="E2067" s="67" t="s">
        <v>13193</v>
      </c>
      <c r="F2067" s="66" t="s">
        <v>11113</v>
      </c>
      <c r="G2067" s="45"/>
      <c r="H2067" s="45"/>
      <c r="I2067" s="45"/>
      <c r="J2067" s="45"/>
    </row>
    <row r="2068" spans="1:10" ht="14.1" customHeight="1" thickBot="1" x14ac:dyDescent="0.25">
      <c r="A2068" s="45"/>
      <c r="B2068" s="45"/>
      <c r="C2068" s="45"/>
      <c r="D2068" s="45"/>
      <c r="E2068" s="45"/>
      <c r="F2068" s="45"/>
      <c r="G2068" s="45"/>
      <c r="H2068" s="45"/>
      <c r="I2068" s="45"/>
      <c r="J2068" s="45"/>
    </row>
    <row r="2069" spans="1:10" ht="14.1" customHeight="1" thickBot="1" x14ac:dyDescent="0.25">
      <c r="A2069" s="72" t="s">
        <v>15736</v>
      </c>
      <c r="B2069" s="72" t="s">
        <v>16147</v>
      </c>
      <c r="C2069" s="72" t="s">
        <v>15642</v>
      </c>
      <c r="D2069" s="72" t="s">
        <v>15252</v>
      </c>
      <c r="E2069" s="72" t="s">
        <v>6933</v>
      </c>
      <c r="F2069" s="72" t="s">
        <v>15281</v>
      </c>
      <c r="G2069" s="45"/>
      <c r="H2069" s="45"/>
      <c r="I2069" s="45"/>
      <c r="J2069" s="45"/>
    </row>
    <row r="2070" spans="1:10" ht="13.5" customHeight="1" x14ac:dyDescent="0.2">
      <c r="A2070" s="82">
        <v>46171610</v>
      </c>
      <c r="B2070" s="69" t="str">
        <f ca="1">IFERROR(INDEX(UNSPSCDes,MATCH(INDIRECT(ADDRESS(ROW(),COLUMN()-1,4)),UNSPSCCode,0)),"")</f>
        <v>Cámaras de seguridad</v>
      </c>
      <c r="C2070" s="82" t="s">
        <v>1449</v>
      </c>
      <c r="D2070" s="82">
        <v>1</v>
      </c>
      <c r="E2070" s="71">
        <v>960000</v>
      </c>
      <c r="F2070" s="70">
        <f ca="1">INDIRECT(ADDRESS(ROW(),COLUMN()-2,4))*INDIRECT(ADDRESS(ROW(),COLUMN()-1,4))</f>
        <v>960000</v>
      </c>
      <c r="G2070" s="45"/>
      <c r="H2070" s="45"/>
      <c r="I2070" s="45"/>
      <c r="J2070" s="45"/>
    </row>
    <row r="2071" spans="1:10" ht="14.1" customHeight="1" x14ac:dyDescent="0.2">
      <c r="A2071" s="45"/>
      <c r="B2071" s="45"/>
      <c r="C2071" s="45"/>
      <c r="D2071" s="45"/>
      <c r="E2071" s="73" t="s">
        <v>12551</v>
      </c>
      <c r="F2071" s="74">
        <f ca="1">SUM(Table3136[MONTO TOTAL ESTIMADO])</f>
        <v>960000</v>
      </c>
      <c r="G2071" s="45"/>
      <c r="H2071" s="45" t="str">
        <f>C2063</f>
        <v>Bienes</v>
      </c>
      <c r="I2071" s="45" t="str">
        <f>E2063</f>
        <v>Sí</v>
      </c>
      <c r="J2071" s="45" t="str">
        <f>D2063</f>
        <v>Compras Menores</v>
      </c>
    </row>
    <row r="2072" spans="1:10" ht="14.1" customHeight="1" thickBot="1" x14ac:dyDescent="0.3"/>
    <row r="2073" spans="1:10" ht="33.75" customHeight="1" thickBot="1" x14ac:dyDescent="0.25">
      <c r="A2073" s="64" t="s">
        <v>16383</v>
      </c>
      <c r="B2073" s="64" t="s">
        <v>161</v>
      </c>
      <c r="C2073" s="64" t="s">
        <v>11725</v>
      </c>
      <c r="D2073" s="64" t="s">
        <v>14378</v>
      </c>
      <c r="E2073" s="64" t="s">
        <v>10963</v>
      </c>
      <c r="F2073" s="64" t="s">
        <v>11096</v>
      </c>
      <c r="G2073" s="45"/>
      <c r="H2073" s="45"/>
      <c r="I2073" s="45"/>
      <c r="J2073" s="45"/>
    </row>
    <row r="2074" spans="1:10" ht="14.1" customHeight="1" thickBot="1" x14ac:dyDescent="0.25">
      <c r="A2074" s="66" t="s">
        <v>18987</v>
      </c>
      <c r="B2074" s="66" t="s">
        <v>18974</v>
      </c>
      <c r="C2074" s="66" t="s">
        <v>17799</v>
      </c>
      <c r="D2074" s="66" t="s">
        <v>17484</v>
      </c>
      <c r="E2074" s="66" t="s">
        <v>8856</v>
      </c>
      <c r="F2074" s="66"/>
      <c r="G2074" s="45"/>
      <c r="H2074" s="45"/>
      <c r="I2074" s="45"/>
      <c r="J2074" s="45"/>
    </row>
    <row r="2075" spans="1:10" ht="14.1" customHeight="1" thickBot="1" x14ac:dyDescent="0.25">
      <c r="A2075" s="87" t="s">
        <v>14828</v>
      </c>
      <c r="B2075" s="67" t="s">
        <v>8530</v>
      </c>
      <c r="C2075" s="76">
        <v>44699</v>
      </c>
      <c r="D2075" s="87" t="s">
        <v>9387</v>
      </c>
      <c r="E2075" s="67" t="s">
        <v>13094</v>
      </c>
      <c r="F2075" s="81" t="s">
        <v>3080</v>
      </c>
      <c r="G2075" s="45"/>
      <c r="H2075" s="45"/>
      <c r="I2075" s="45"/>
      <c r="J2075" s="45"/>
    </row>
    <row r="2076" spans="1:10" ht="14.1" customHeight="1" thickBot="1" x14ac:dyDescent="0.25">
      <c r="A2076" s="88"/>
      <c r="B2076" s="67" t="s">
        <v>1786</v>
      </c>
      <c r="C2076" s="77">
        <f>IF(C2075="","",IF(AND(MONTH(C2075)&gt;=1,MONTH(C2075)&lt;=3),1,IF(AND(MONTH(C2075)&gt;=4,MONTH(C2075)&lt;=6),2,IF(AND(MONTH(C2075)&gt;=7,MONTH(C2075)&lt;=9),3,4))))</f>
        <v>2</v>
      </c>
      <c r="D2076" s="88"/>
      <c r="E2076" s="67" t="s">
        <v>2417</v>
      </c>
      <c r="F2076" s="81" t="s">
        <v>11113</v>
      </c>
      <c r="G2076" s="45"/>
      <c r="H2076" s="45"/>
      <c r="I2076" s="45"/>
      <c r="J2076" s="45"/>
    </row>
    <row r="2077" spans="1:10" ht="14.1" customHeight="1" thickBot="1" x14ac:dyDescent="0.25">
      <c r="A2077" s="88"/>
      <c r="B2077" s="67" t="s">
        <v>12943</v>
      </c>
      <c r="C2077" s="76">
        <v>44711</v>
      </c>
      <c r="D2077" s="88"/>
      <c r="E2077" s="67" t="s">
        <v>3073</v>
      </c>
      <c r="F2077" s="81" t="s">
        <v>11113</v>
      </c>
      <c r="G2077" s="45"/>
      <c r="H2077" s="45"/>
      <c r="I2077" s="45"/>
      <c r="J2077" s="45"/>
    </row>
    <row r="2078" spans="1:10" ht="14.1" customHeight="1" thickBot="1" x14ac:dyDescent="0.25">
      <c r="A2078" s="88"/>
      <c r="B2078" s="67" t="s">
        <v>1786</v>
      </c>
      <c r="C2078" s="77">
        <f>IF(C2077="","",IF(AND(MONTH(C2077)&gt;=1,MONTH(C2077)&lt;=3),1,IF(AND(MONTH(C2077)&gt;=4,MONTH(C2077)&lt;=6),2,IF(AND(MONTH(C2077)&gt;=7,MONTH(C2077)&lt;=9),3,4))))</f>
        <v>2</v>
      </c>
      <c r="D2078" s="88"/>
      <c r="E2078" s="67" t="s">
        <v>13193</v>
      </c>
      <c r="F2078" s="66" t="s">
        <v>11113</v>
      </c>
      <c r="G2078" s="45"/>
      <c r="H2078" s="45"/>
      <c r="I2078" s="45"/>
      <c r="J2078" s="45"/>
    </row>
    <row r="2079" spans="1:10" ht="14.1" customHeight="1" thickBot="1" x14ac:dyDescent="0.25">
      <c r="A2079" s="45"/>
      <c r="B2079" s="45"/>
      <c r="C2079" s="45"/>
      <c r="D2079" s="45"/>
      <c r="E2079" s="45"/>
      <c r="F2079" s="45"/>
      <c r="G2079" s="45"/>
      <c r="H2079" s="45"/>
      <c r="I2079" s="45"/>
      <c r="J2079" s="45"/>
    </row>
    <row r="2080" spans="1:10" ht="14.1" customHeight="1" thickBot="1" x14ac:dyDescent="0.25">
      <c r="A2080" s="72" t="s">
        <v>15736</v>
      </c>
      <c r="B2080" s="72" t="s">
        <v>16147</v>
      </c>
      <c r="C2080" s="72" t="s">
        <v>15642</v>
      </c>
      <c r="D2080" s="72" t="s">
        <v>15252</v>
      </c>
      <c r="E2080" s="72" t="s">
        <v>6933</v>
      </c>
      <c r="F2080" s="72" t="s">
        <v>15281</v>
      </c>
      <c r="G2080" s="45"/>
      <c r="H2080" s="45"/>
      <c r="I2080" s="45"/>
      <c r="J2080" s="45"/>
    </row>
    <row r="2081" spans="1:10" ht="13.5" customHeight="1" x14ac:dyDescent="0.2">
      <c r="A2081" s="82">
        <v>46171610</v>
      </c>
      <c r="B2081" s="69" t="str">
        <f ca="1">IFERROR(INDEX(UNSPSCDes,MATCH(INDIRECT(ADDRESS(ROW(),COLUMN()-1,4)),UNSPSCCode,0)),"")</f>
        <v>Cámaras de seguridad</v>
      </c>
      <c r="C2081" s="82" t="s">
        <v>1449</v>
      </c>
      <c r="D2081" s="82">
        <v>1</v>
      </c>
      <c r="E2081" s="71">
        <v>960000</v>
      </c>
      <c r="F2081" s="70">
        <f ca="1">INDIRECT(ADDRESS(ROW(),COLUMN()-2,4))*INDIRECT(ADDRESS(ROW(),COLUMN()-1,4))</f>
        <v>960000</v>
      </c>
      <c r="G2081" s="45"/>
      <c r="H2081" s="45"/>
      <c r="I2081" s="45"/>
      <c r="J2081" s="45"/>
    </row>
    <row r="2082" spans="1:10" ht="14.1" customHeight="1" x14ac:dyDescent="0.2">
      <c r="A2082" s="45"/>
      <c r="B2082" s="45"/>
      <c r="C2082" s="45"/>
      <c r="D2082" s="45"/>
      <c r="E2082" s="73" t="s">
        <v>12551</v>
      </c>
      <c r="F2082" s="74">
        <f ca="1">SUM(Table3137[MONTO TOTAL ESTIMADO])</f>
        <v>960000</v>
      </c>
      <c r="G2082" s="45"/>
      <c r="H2082" s="45" t="str">
        <f>C2074</f>
        <v>Bienes</v>
      </c>
      <c r="I2082" s="45" t="str">
        <f>E2074</f>
        <v>Sí</v>
      </c>
      <c r="J2082" s="45" t="str">
        <f>D2074</f>
        <v>Compras Menores</v>
      </c>
    </row>
    <row r="2083" spans="1:10" ht="14.1" customHeight="1" thickBot="1" x14ac:dyDescent="0.3"/>
    <row r="2084" spans="1:10" ht="33.75" customHeight="1" thickBot="1" x14ac:dyDescent="0.25">
      <c r="A2084" s="64" t="s">
        <v>16383</v>
      </c>
      <c r="B2084" s="64" t="s">
        <v>161</v>
      </c>
      <c r="C2084" s="64" t="s">
        <v>11725</v>
      </c>
      <c r="D2084" s="64" t="s">
        <v>14378</v>
      </c>
      <c r="E2084" s="64" t="s">
        <v>10963</v>
      </c>
      <c r="F2084" s="64" t="s">
        <v>11096</v>
      </c>
      <c r="G2084" s="45"/>
      <c r="H2084" s="45"/>
      <c r="I2084" s="45"/>
      <c r="J2084" s="45"/>
    </row>
    <row r="2085" spans="1:10" ht="14.1" customHeight="1" thickBot="1" x14ac:dyDescent="0.25">
      <c r="A2085" s="66" t="s">
        <v>18889</v>
      </c>
      <c r="B2085" s="66" t="s">
        <v>18890</v>
      </c>
      <c r="C2085" s="66" t="s">
        <v>17799</v>
      </c>
      <c r="D2085" s="66" t="s">
        <v>17484</v>
      </c>
      <c r="E2085" s="66" t="s">
        <v>8856</v>
      </c>
      <c r="F2085" s="66"/>
      <c r="G2085" s="45"/>
      <c r="H2085" s="45"/>
      <c r="I2085" s="45"/>
      <c r="J2085" s="45"/>
    </row>
    <row r="2086" spans="1:10" ht="14.1" customHeight="1" thickBot="1" x14ac:dyDescent="0.25">
      <c r="A2086" s="87" t="s">
        <v>14828</v>
      </c>
      <c r="B2086" s="67" t="s">
        <v>8530</v>
      </c>
      <c r="C2086" s="76">
        <v>44838</v>
      </c>
      <c r="D2086" s="87" t="s">
        <v>9387</v>
      </c>
      <c r="E2086" s="67" t="s">
        <v>13094</v>
      </c>
      <c r="F2086" s="81" t="s">
        <v>3080</v>
      </c>
      <c r="G2086" s="45"/>
      <c r="H2086" s="45"/>
      <c r="I2086" s="45"/>
      <c r="J2086" s="45"/>
    </row>
    <row r="2087" spans="1:10" ht="14.1" customHeight="1" thickBot="1" x14ac:dyDescent="0.25">
      <c r="A2087" s="88"/>
      <c r="B2087" s="67" t="s">
        <v>1786</v>
      </c>
      <c r="C2087" s="77">
        <f>IF(C2086="","",IF(AND(MONTH(C2086)&gt;=1,MONTH(C2086)&lt;=3),1,IF(AND(MONTH(C2086)&gt;=4,MONTH(C2086)&lt;=6),2,IF(AND(MONTH(C2086)&gt;=7,MONTH(C2086)&lt;=9),3,4))))</f>
        <v>4</v>
      </c>
      <c r="D2087" s="88"/>
      <c r="E2087" s="67" t="s">
        <v>2417</v>
      </c>
      <c r="F2087" s="81" t="s">
        <v>11113</v>
      </c>
      <c r="G2087" s="45"/>
      <c r="H2087" s="45"/>
      <c r="I2087" s="45"/>
      <c r="J2087" s="45"/>
    </row>
    <row r="2088" spans="1:10" ht="14.1" customHeight="1" thickBot="1" x14ac:dyDescent="0.25">
      <c r="A2088" s="88"/>
      <c r="B2088" s="67" t="s">
        <v>12943</v>
      </c>
      <c r="C2088" s="76">
        <v>44848</v>
      </c>
      <c r="D2088" s="88"/>
      <c r="E2088" s="67" t="s">
        <v>3073</v>
      </c>
      <c r="F2088" s="81" t="s">
        <v>11113</v>
      </c>
      <c r="G2088" s="45"/>
      <c r="H2088" s="45"/>
      <c r="I2088" s="45"/>
      <c r="J2088" s="45"/>
    </row>
    <row r="2089" spans="1:10" ht="14.1" customHeight="1" thickBot="1" x14ac:dyDescent="0.25">
      <c r="A2089" s="88"/>
      <c r="B2089" s="67" t="s">
        <v>1786</v>
      </c>
      <c r="C2089" s="77">
        <f>IF(C2088="","",IF(AND(MONTH(C2088)&gt;=1,MONTH(C2088)&lt;=3),1,IF(AND(MONTH(C2088)&gt;=4,MONTH(C2088)&lt;=6),2,IF(AND(MONTH(C2088)&gt;=7,MONTH(C2088)&lt;=9),3,4))))</f>
        <v>4</v>
      </c>
      <c r="D2089" s="88"/>
      <c r="E2089" s="67" t="s">
        <v>13193</v>
      </c>
      <c r="F2089" s="66"/>
      <c r="G2089" s="45"/>
      <c r="H2089" s="45"/>
      <c r="I2089" s="45"/>
      <c r="J2089" s="45"/>
    </row>
    <row r="2090" spans="1:10" ht="14.1" customHeight="1" thickBot="1" x14ac:dyDescent="0.25">
      <c r="A2090" s="45"/>
      <c r="B2090" s="45"/>
      <c r="C2090" s="45"/>
      <c r="D2090" s="45"/>
      <c r="E2090" s="45"/>
      <c r="F2090" s="45"/>
      <c r="G2090" s="45"/>
      <c r="H2090" s="45"/>
      <c r="I2090" s="45"/>
      <c r="J2090" s="45"/>
    </row>
    <row r="2091" spans="1:10" ht="14.1" customHeight="1" thickBot="1" x14ac:dyDescent="0.25">
      <c r="A2091" s="72" t="s">
        <v>15736</v>
      </c>
      <c r="B2091" s="72" t="s">
        <v>16147</v>
      </c>
      <c r="C2091" s="72" t="s">
        <v>15642</v>
      </c>
      <c r="D2091" s="72" t="s">
        <v>15252</v>
      </c>
      <c r="E2091" s="72" t="s">
        <v>6933</v>
      </c>
      <c r="F2091" s="72" t="s">
        <v>15281</v>
      </c>
      <c r="G2091" s="45"/>
      <c r="H2091" s="45"/>
      <c r="I2091" s="45"/>
      <c r="J2091" s="45"/>
    </row>
    <row r="2092" spans="1:10" ht="14.1" customHeight="1" x14ac:dyDescent="0.2">
      <c r="A2092" s="82">
        <v>40141742</v>
      </c>
      <c r="B2092" s="69" t="str">
        <f t="shared" ref="B2092:B2117" ca="1" si="64">IFERROR(INDEX(UNSPSCDes,MATCH(INDIRECT(ADDRESS(ROW(),COLUMN()-1,4)),UNSPSCCode,0)),"")</f>
        <v>Atomizadores</v>
      </c>
      <c r="C2092" s="82" t="s">
        <v>1449</v>
      </c>
      <c r="D2092" s="82">
        <v>24</v>
      </c>
      <c r="E2092" s="71">
        <v>50</v>
      </c>
      <c r="F2092" s="70">
        <f t="shared" ref="F2092:F2117" ca="1" si="65">INDIRECT(ADDRESS(ROW(),COLUMN()-2,4))*INDIRECT(ADDRESS(ROW(),COLUMN()-1,4))</f>
        <v>1200</v>
      </c>
      <c r="G2092" s="45"/>
      <c r="H2092" s="45"/>
      <c r="I2092" s="45"/>
      <c r="J2092" s="45"/>
    </row>
    <row r="2093" spans="1:10" ht="13.5" customHeight="1" x14ac:dyDescent="0.2">
      <c r="A2093" s="82">
        <v>47131603</v>
      </c>
      <c r="B2093" s="69" t="str">
        <f t="shared" ca="1" si="64"/>
        <v>Esponjas</v>
      </c>
      <c r="C2093" s="82" t="s">
        <v>1449</v>
      </c>
      <c r="D2093" s="82">
        <v>36</v>
      </c>
      <c r="E2093" s="71">
        <v>20</v>
      </c>
      <c r="F2093" s="70">
        <f t="shared" ca="1" si="65"/>
        <v>720</v>
      </c>
      <c r="G2093" s="45"/>
      <c r="H2093" s="45"/>
      <c r="I2093" s="45"/>
      <c r="J2093" s="45"/>
    </row>
    <row r="2094" spans="1:10" ht="13.5" customHeight="1" x14ac:dyDescent="0.2">
      <c r="A2094" s="82">
        <v>47131602</v>
      </c>
      <c r="B2094" s="69" t="str">
        <f t="shared" ca="1" si="64"/>
        <v>Almohadillas para restregar</v>
      </c>
      <c r="C2094" s="82" t="s">
        <v>1449</v>
      </c>
      <c r="D2094" s="82">
        <v>48</v>
      </c>
      <c r="E2094" s="71">
        <v>20</v>
      </c>
      <c r="F2094" s="70">
        <f t="shared" ca="1" si="65"/>
        <v>960</v>
      </c>
      <c r="G2094" s="45"/>
      <c r="H2094" s="45"/>
      <c r="I2094" s="45"/>
      <c r="J2094" s="45"/>
    </row>
    <row r="2095" spans="1:10" ht="13.5" customHeight="1" x14ac:dyDescent="0.2">
      <c r="A2095" s="82">
        <v>41121813</v>
      </c>
      <c r="B2095" s="69" t="str">
        <f t="shared" ca="1" si="64"/>
        <v>Cubetas</v>
      </c>
      <c r="C2095" s="82" t="s">
        <v>1449</v>
      </c>
      <c r="D2095" s="82">
        <v>24</v>
      </c>
      <c r="E2095" s="71">
        <v>375</v>
      </c>
      <c r="F2095" s="70">
        <f t="shared" ca="1" si="65"/>
        <v>9000</v>
      </c>
      <c r="G2095" s="45"/>
      <c r="H2095" s="45"/>
      <c r="I2095" s="45"/>
      <c r="J2095" s="45"/>
    </row>
    <row r="2096" spans="1:10" ht="13.5" customHeight="1" x14ac:dyDescent="0.2">
      <c r="A2096" s="82">
        <v>47131807</v>
      </c>
      <c r="B2096" s="69" t="str">
        <f t="shared" ca="1" si="64"/>
        <v>Blanqueadores</v>
      </c>
      <c r="C2096" s="82" t="s">
        <v>1449</v>
      </c>
      <c r="D2096" s="82">
        <v>120</v>
      </c>
      <c r="E2096" s="71">
        <v>70</v>
      </c>
      <c r="F2096" s="70">
        <f t="shared" ca="1" si="65"/>
        <v>8400</v>
      </c>
      <c r="G2096" s="45"/>
      <c r="H2096" s="45"/>
      <c r="I2096" s="45"/>
      <c r="J2096" s="45"/>
    </row>
    <row r="2097" spans="1:10" ht="13.5" customHeight="1" x14ac:dyDescent="0.2">
      <c r="A2097" s="82">
        <v>47121701</v>
      </c>
      <c r="B2097" s="69" t="str">
        <f t="shared" ca="1" si="64"/>
        <v>Bolsas de basura</v>
      </c>
      <c r="C2097" s="82" t="s">
        <v>1449</v>
      </c>
      <c r="D2097" s="82">
        <v>60</v>
      </c>
      <c r="E2097" s="71">
        <v>225</v>
      </c>
      <c r="F2097" s="70">
        <f t="shared" ca="1" si="65"/>
        <v>13500</v>
      </c>
      <c r="G2097" s="45"/>
      <c r="H2097" s="45"/>
      <c r="I2097" s="45"/>
      <c r="J2097" s="45"/>
    </row>
    <row r="2098" spans="1:10" ht="13.5" customHeight="1" x14ac:dyDescent="0.2">
      <c r="A2098" s="82">
        <v>47121701</v>
      </c>
      <c r="B2098" s="69" t="str">
        <f t="shared" ca="1" si="64"/>
        <v>Bolsas de basura</v>
      </c>
      <c r="C2098" s="82" t="s">
        <v>1449</v>
      </c>
      <c r="D2098" s="82">
        <v>60</v>
      </c>
      <c r="E2098" s="71">
        <v>300</v>
      </c>
      <c r="F2098" s="70">
        <f t="shared" ca="1" si="65"/>
        <v>18000</v>
      </c>
      <c r="G2098" s="45"/>
      <c r="H2098" s="45"/>
      <c r="I2098" s="45"/>
      <c r="J2098" s="45"/>
    </row>
    <row r="2099" spans="1:10" ht="13.5" customHeight="1" x14ac:dyDescent="0.2">
      <c r="A2099" s="82">
        <v>47121701</v>
      </c>
      <c r="B2099" s="69" t="str">
        <f t="shared" ca="1" si="64"/>
        <v>Bolsas de basura</v>
      </c>
      <c r="C2099" s="82" t="s">
        <v>1449</v>
      </c>
      <c r="D2099" s="82">
        <v>60</v>
      </c>
      <c r="E2099" s="71">
        <v>450</v>
      </c>
      <c r="F2099" s="70">
        <f t="shared" ca="1" si="65"/>
        <v>27000</v>
      </c>
      <c r="G2099" s="45"/>
      <c r="H2099" s="45"/>
      <c r="I2099" s="45"/>
      <c r="J2099" s="45"/>
    </row>
    <row r="2100" spans="1:10" ht="13.5" customHeight="1" x14ac:dyDescent="0.2">
      <c r="A2100" s="82">
        <v>47131605</v>
      </c>
      <c r="B2100" s="69" t="str">
        <f t="shared" ca="1" si="64"/>
        <v>Cepillos de limpieza</v>
      </c>
      <c r="C2100" s="82" t="s">
        <v>1449</v>
      </c>
      <c r="D2100" s="82">
        <v>30</v>
      </c>
      <c r="E2100" s="71">
        <v>40</v>
      </c>
      <c r="F2100" s="70">
        <f t="shared" ca="1" si="65"/>
        <v>1200</v>
      </c>
      <c r="G2100" s="45"/>
      <c r="H2100" s="45"/>
      <c r="I2100" s="45"/>
      <c r="J2100" s="45"/>
    </row>
    <row r="2101" spans="1:10" ht="13.5" customHeight="1" x14ac:dyDescent="0.2">
      <c r="A2101" s="82">
        <v>47121702</v>
      </c>
      <c r="B2101" s="69" t="str">
        <f t="shared" ca="1" si="64"/>
        <v>Contenedores de desperdicios o revestimientos rígidos</v>
      </c>
      <c r="C2101" s="82" t="s">
        <v>1449</v>
      </c>
      <c r="D2101" s="82">
        <v>24</v>
      </c>
      <c r="E2101" s="71">
        <v>200</v>
      </c>
      <c r="F2101" s="70">
        <f t="shared" ca="1" si="65"/>
        <v>4800</v>
      </c>
      <c r="G2101" s="45"/>
      <c r="H2101" s="45"/>
      <c r="I2101" s="45"/>
      <c r="J2101" s="45"/>
    </row>
    <row r="2102" spans="1:10" ht="13.5" customHeight="1" x14ac:dyDescent="0.2">
      <c r="A2102" s="82">
        <v>47131803</v>
      </c>
      <c r="B2102" s="69" t="str">
        <f t="shared" ca="1" si="64"/>
        <v>Desinfectantes para uso doméstico</v>
      </c>
      <c r="C2102" s="82" t="s">
        <v>1449</v>
      </c>
      <c r="D2102" s="82">
        <v>96</v>
      </c>
      <c r="E2102" s="71">
        <v>100</v>
      </c>
      <c r="F2102" s="70">
        <f t="shared" ca="1" si="65"/>
        <v>9600</v>
      </c>
      <c r="G2102" s="45"/>
      <c r="H2102" s="45"/>
      <c r="I2102" s="45"/>
      <c r="J2102" s="45"/>
    </row>
    <row r="2103" spans="1:10" ht="13.5" customHeight="1" x14ac:dyDescent="0.2">
      <c r="A2103" s="82">
        <v>47131602</v>
      </c>
      <c r="B2103" s="69" t="str">
        <f t="shared" ca="1" si="64"/>
        <v>Almohadillas para restregar</v>
      </c>
      <c r="C2103" s="82" t="s">
        <v>1449</v>
      </c>
      <c r="D2103" s="82">
        <v>48</v>
      </c>
      <c r="E2103" s="71">
        <v>50</v>
      </c>
      <c r="F2103" s="70">
        <f t="shared" ca="1" si="65"/>
        <v>2400</v>
      </c>
      <c r="G2103" s="45"/>
      <c r="H2103" s="45"/>
      <c r="I2103" s="45"/>
      <c r="J2103" s="45"/>
    </row>
    <row r="2104" spans="1:10" ht="13.5" customHeight="1" x14ac:dyDescent="0.2">
      <c r="A2104" s="82">
        <v>47131604</v>
      </c>
      <c r="B2104" s="69" t="str">
        <f t="shared" ca="1" si="64"/>
        <v>Escobas</v>
      </c>
      <c r="C2104" s="82" t="s">
        <v>1449</v>
      </c>
      <c r="D2104" s="82">
        <v>144</v>
      </c>
      <c r="E2104" s="71">
        <v>130</v>
      </c>
      <c r="F2104" s="70">
        <f t="shared" ca="1" si="65"/>
        <v>18720</v>
      </c>
      <c r="G2104" s="45"/>
      <c r="H2104" s="45"/>
      <c r="I2104" s="45"/>
      <c r="J2104" s="45"/>
    </row>
    <row r="2105" spans="1:10" ht="13.5" customHeight="1" x14ac:dyDescent="0.2">
      <c r="A2105" s="82">
        <v>47131608</v>
      </c>
      <c r="B2105" s="69" t="str">
        <f t="shared" ca="1" si="64"/>
        <v>Cepillos de baño</v>
      </c>
      <c r="C2105" s="82" t="s">
        <v>1449</v>
      </c>
      <c r="D2105" s="82">
        <v>24</v>
      </c>
      <c r="E2105" s="71">
        <v>145</v>
      </c>
      <c r="F2105" s="70">
        <f t="shared" ca="1" si="65"/>
        <v>3480</v>
      </c>
      <c r="G2105" s="45"/>
      <c r="H2105" s="45"/>
      <c r="I2105" s="45"/>
      <c r="J2105" s="45"/>
    </row>
    <row r="2106" spans="1:10" ht="13.5" customHeight="1" x14ac:dyDescent="0.2">
      <c r="A2106" s="82">
        <v>47131604</v>
      </c>
      <c r="B2106" s="69" t="str">
        <f t="shared" ca="1" si="64"/>
        <v>Escobas</v>
      </c>
      <c r="C2106" s="82" t="s">
        <v>1449</v>
      </c>
      <c r="D2106" s="82">
        <v>36</v>
      </c>
      <c r="E2106" s="71">
        <v>145</v>
      </c>
      <c r="F2106" s="70">
        <f t="shared" ca="1" si="65"/>
        <v>5220</v>
      </c>
      <c r="G2106" s="45"/>
      <c r="H2106" s="45"/>
      <c r="I2106" s="45"/>
      <c r="J2106" s="45"/>
    </row>
    <row r="2107" spans="1:10" ht="13.5" customHeight="1" x14ac:dyDescent="0.2">
      <c r="A2107" s="82">
        <v>46181504</v>
      </c>
      <c r="B2107" s="69" t="str">
        <f t="shared" ca="1" si="64"/>
        <v>Guantes de protección</v>
      </c>
      <c r="C2107" s="82" t="s">
        <v>1449</v>
      </c>
      <c r="D2107" s="82">
        <v>72</v>
      </c>
      <c r="E2107" s="71">
        <v>125</v>
      </c>
      <c r="F2107" s="70">
        <f t="shared" ca="1" si="65"/>
        <v>9000</v>
      </c>
      <c r="G2107" s="45"/>
      <c r="H2107" s="45"/>
      <c r="I2107" s="45"/>
      <c r="J2107" s="45"/>
    </row>
    <row r="2108" spans="1:10" ht="13.5" customHeight="1" x14ac:dyDescent="0.2">
      <c r="A2108" s="82">
        <v>47131810</v>
      </c>
      <c r="B2108" s="69" t="str">
        <f t="shared" ca="1" si="64"/>
        <v>Productos para el lavaplatos</v>
      </c>
      <c r="C2108" s="82" t="s">
        <v>1449</v>
      </c>
      <c r="D2108" s="82">
        <v>72</v>
      </c>
      <c r="E2108" s="71">
        <v>125</v>
      </c>
      <c r="F2108" s="70">
        <f t="shared" ca="1" si="65"/>
        <v>9000</v>
      </c>
      <c r="G2108" s="45"/>
      <c r="H2108" s="45"/>
      <c r="I2108" s="45"/>
      <c r="J2108" s="45"/>
    </row>
    <row r="2109" spans="1:10" ht="13.5" customHeight="1" x14ac:dyDescent="0.2">
      <c r="A2109" s="82">
        <v>47131502</v>
      </c>
      <c r="B2109" s="69" t="str">
        <f t="shared" ca="1" si="64"/>
        <v>Pañitos o toallas para limpiar</v>
      </c>
      <c r="C2109" s="82" t="s">
        <v>1449</v>
      </c>
      <c r="D2109" s="82">
        <v>36</v>
      </c>
      <c r="E2109" s="71">
        <v>75</v>
      </c>
      <c r="F2109" s="70">
        <f t="shared" ca="1" si="65"/>
        <v>2700</v>
      </c>
      <c r="G2109" s="45"/>
      <c r="H2109" s="45"/>
      <c r="I2109" s="45"/>
      <c r="J2109" s="45"/>
    </row>
    <row r="2110" spans="1:10" ht="13.5" customHeight="1" x14ac:dyDescent="0.2">
      <c r="A2110" s="82">
        <v>27112003</v>
      </c>
      <c r="B2110" s="69" t="str">
        <f t="shared" ca="1" si="64"/>
        <v>Rastrillos</v>
      </c>
      <c r="C2110" s="82" t="s">
        <v>1449</v>
      </c>
      <c r="D2110" s="82">
        <v>12</v>
      </c>
      <c r="E2110" s="71">
        <v>500</v>
      </c>
      <c r="F2110" s="70">
        <f t="shared" ca="1" si="65"/>
        <v>6000</v>
      </c>
      <c r="G2110" s="45"/>
      <c r="H2110" s="45"/>
      <c r="I2110" s="45"/>
      <c r="J2110" s="45"/>
    </row>
    <row r="2111" spans="1:10" ht="13.5" customHeight="1" x14ac:dyDescent="0.2">
      <c r="A2111" s="82">
        <v>47131611</v>
      </c>
      <c r="B2111" s="69" t="str">
        <f t="shared" ca="1" si="64"/>
        <v>Recogedor de basura</v>
      </c>
      <c r="C2111" s="82" t="s">
        <v>1449</v>
      </c>
      <c r="D2111" s="82">
        <v>24</v>
      </c>
      <c r="E2111" s="71">
        <v>100</v>
      </c>
      <c r="F2111" s="70">
        <f t="shared" ca="1" si="65"/>
        <v>2400</v>
      </c>
      <c r="G2111" s="45"/>
      <c r="H2111" s="45"/>
      <c r="I2111" s="45"/>
      <c r="J2111" s="45"/>
    </row>
    <row r="2112" spans="1:10" ht="13.5" customHeight="1" x14ac:dyDescent="0.2">
      <c r="A2112" s="82">
        <v>47131601</v>
      </c>
      <c r="B2112" s="69" t="str">
        <f t="shared" ca="1" si="64"/>
        <v>Cepillos o recogedores para polvo</v>
      </c>
      <c r="C2112" s="82" t="s">
        <v>1449</v>
      </c>
      <c r="D2112" s="82">
        <v>24</v>
      </c>
      <c r="E2112" s="71">
        <v>450</v>
      </c>
      <c r="F2112" s="70">
        <f t="shared" ca="1" si="65"/>
        <v>10800</v>
      </c>
      <c r="G2112" s="45"/>
      <c r="H2112" s="45"/>
      <c r="I2112" s="45"/>
      <c r="J2112" s="45"/>
    </row>
    <row r="2113" spans="1:10" ht="13.5" customHeight="1" x14ac:dyDescent="0.2">
      <c r="A2113" s="82">
        <v>47131708</v>
      </c>
      <c r="B2113" s="69" t="str">
        <f t="shared" ca="1" si="64"/>
        <v>Dispensador de papel de seda del cuarto de baño</v>
      </c>
      <c r="C2113" s="82" t="s">
        <v>1449</v>
      </c>
      <c r="D2113" s="82">
        <v>96</v>
      </c>
      <c r="E2113" s="71">
        <v>175</v>
      </c>
      <c r="F2113" s="70">
        <f t="shared" ca="1" si="65"/>
        <v>16800</v>
      </c>
      <c r="G2113" s="45"/>
      <c r="H2113" s="45"/>
      <c r="I2113" s="45"/>
      <c r="J2113" s="45"/>
    </row>
    <row r="2114" spans="1:10" ht="13.5" customHeight="1" x14ac:dyDescent="0.2">
      <c r="A2114" s="82">
        <v>47131502</v>
      </c>
      <c r="B2114" s="69" t="str">
        <f t="shared" ca="1" si="64"/>
        <v>Pañitos o toallas para limpiar</v>
      </c>
      <c r="C2114" s="82" t="s">
        <v>1449</v>
      </c>
      <c r="D2114" s="82">
        <v>48</v>
      </c>
      <c r="E2114" s="71">
        <v>50</v>
      </c>
      <c r="F2114" s="70">
        <f t="shared" ca="1" si="65"/>
        <v>2400</v>
      </c>
      <c r="G2114" s="45"/>
      <c r="H2114" s="45"/>
      <c r="I2114" s="45"/>
      <c r="J2114" s="45"/>
    </row>
    <row r="2115" spans="1:10" ht="13.5" customHeight="1" x14ac:dyDescent="0.2">
      <c r="A2115" s="82">
        <v>47131502</v>
      </c>
      <c r="B2115" s="69" t="str">
        <f t="shared" ca="1" si="64"/>
        <v>Pañitos o toallas para limpiar</v>
      </c>
      <c r="C2115" s="82" t="s">
        <v>1449</v>
      </c>
      <c r="D2115" s="82">
        <v>24</v>
      </c>
      <c r="E2115" s="71">
        <v>80</v>
      </c>
      <c r="F2115" s="70">
        <f t="shared" ca="1" si="65"/>
        <v>1920</v>
      </c>
      <c r="G2115" s="45"/>
      <c r="H2115" s="45"/>
      <c r="I2115" s="45"/>
      <c r="J2115" s="45"/>
    </row>
    <row r="2116" spans="1:10" ht="13.5" customHeight="1" x14ac:dyDescent="0.2">
      <c r="A2116" s="82">
        <v>47131703</v>
      </c>
      <c r="B2116" s="69" t="str">
        <f t="shared" ca="1" si="64"/>
        <v>Receptáculos para residuos sanitarios</v>
      </c>
      <c r="C2116" s="82" t="s">
        <v>1449</v>
      </c>
      <c r="D2116" s="82">
        <v>10</v>
      </c>
      <c r="E2116" s="71">
        <v>710</v>
      </c>
      <c r="F2116" s="70">
        <f t="shared" ca="1" si="65"/>
        <v>7100</v>
      </c>
      <c r="G2116" s="45"/>
      <c r="H2116" s="45"/>
      <c r="I2116" s="45"/>
      <c r="J2116" s="45"/>
    </row>
    <row r="2117" spans="1:10" ht="13.5" customHeight="1" x14ac:dyDescent="0.2">
      <c r="A2117" s="82">
        <v>47131703</v>
      </c>
      <c r="B2117" s="69" t="str">
        <f t="shared" ca="1" si="64"/>
        <v>Receptáculos para residuos sanitarios</v>
      </c>
      <c r="C2117" s="82" t="s">
        <v>1449</v>
      </c>
      <c r="D2117" s="82">
        <v>4</v>
      </c>
      <c r="E2117" s="71">
        <v>5600</v>
      </c>
      <c r="F2117" s="70">
        <f t="shared" ca="1" si="65"/>
        <v>22400</v>
      </c>
      <c r="G2117" s="45"/>
      <c r="H2117" s="45"/>
      <c r="I2117" s="45"/>
      <c r="J2117" s="45"/>
    </row>
    <row r="2118" spans="1:10" ht="14.1" customHeight="1" x14ac:dyDescent="0.2">
      <c r="A2118" s="45"/>
      <c r="B2118" s="45"/>
      <c r="C2118" s="45"/>
      <c r="D2118" s="45"/>
      <c r="E2118" s="73" t="s">
        <v>12551</v>
      </c>
      <c r="F2118" s="74">
        <f ca="1">SUM(Table3138[MONTO TOTAL ESTIMADO])</f>
        <v>214720</v>
      </c>
      <c r="G2118" s="45"/>
      <c r="H2118" s="45" t="str">
        <f>C2085</f>
        <v>Bienes</v>
      </c>
      <c r="I2118" s="45" t="str">
        <f>E2085</f>
        <v>Sí</v>
      </c>
      <c r="J2118" s="45" t="str">
        <f>D2085</f>
        <v>Compras Menores</v>
      </c>
    </row>
    <row r="2119" spans="1:10" ht="14.1" customHeight="1" thickBot="1" x14ac:dyDescent="0.3"/>
    <row r="2120" spans="1:10" ht="33.75" customHeight="1" thickBot="1" x14ac:dyDescent="0.25">
      <c r="A2120" s="64" t="s">
        <v>16383</v>
      </c>
      <c r="B2120" s="64" t="s">
        <v>161</v>
      </c>
      <c r="C2120" s="64" t="s">
        <v>11725</v>
      </c>
      <c r="D2120" s="64" t="s">
        <v>14378</v>
      </c>
      <c r="E2120" s="64" t="s">
        <v>10963</v>
      </c>
      <c r="F2120" s="64" t="s">
        <v>11096</v>
      </c>
      <c r="G2120" s="45"/>
      <c r="H2120" s="45"/>
      <c r="I2120" s="45"/>
      <c r="J2120" s="45"/>
    </row>
    <row r="2121" spans="1:10" ht="14.1" customHeight="1" thickBot="1" x14ac:dyDescent="0.25">
      <c r="A2121" s="66" t="s">
        <v>18901</v>
      </c>
      <c r="B2121" s="66" t="s">
        <v>18902</v>
      </c>
      <c r="C2121" s="66" t="s">
        <v>17799</v>
      </c>
      <c r="D2121" s="66" t="s">
        <v>10172</v>
      </c>
      <c r="E2121" s="66" t="s">
        <v>8856</v>
      </c>
      <c r="F2121" s="66"/>
      <c r="G2121" s="45"/>
      <c r="H2121" s="45"/>
      <c r="I2121" s="45"/>
      <c r="J2121" s="45"/>
    </row>
    <row r="2122" spans="1:10" ht="14.1" customHeight="1" thickBot="1" x14ac:dyDescent="0.25">
      <c r="A2122" s="87" t="s">
        <v>14828</v>
      </c>
      <c r="B2122" s="67" t="s">
        <v>8530</v>
      </c>
      <c r="C2122" s="76">
        <v>44606</v>
      </c>
      <c r="D2122" s="87" t="s">
        <v>9387</v>
      </c>
      <c r="E2122" s="67" t="s">
        <v>13094</v>
      </c>
      <c r="F2122" s="81" t="s">
        <v>3080</v>
      </c>
      <c r="G2122" s="45"/>
      <c r="H2122" s="45"/>
      <c r="I2122" s="45"/>
      <c r="J2122" s="45"/>
    </row>
    <row r="2123" spans="1:10" ht="14.1" customHeight="1" thickBot="1" x14ac:dyDescent="0.25">
      <c r="A2123" s="88"/>
      <c r="B2123" s="67" t="s">
        <v>1786</v>
      </c>
      <c r="C2123" s="77">
        <f>IF(C2122="","",IF(AND(MONTH(C2122)&gt;=1,MONTH(C2122)&lt;=3),1,IF(AND(MONTH(C2122)&gt;=4,MONTH(C2122)&lt;=6),2,IF(AND(MONTH(C2122)&gt;=7,MONTH(C2122)&lt;=9),3,4))))</f>
        <v>1</v>
      </c>
      <c r="D2123" s="88"/>
      <c r="E2123" s="67" t="s">
        <v>2417</v>
      </c>
      <c r="F2123" s="81" t="s">
        <v>11113</v>
      </c>
      <c r="G2123" s="45"/>
      <c r="H2123" s="45"/>
      <c r="I2123" s="45"/>
      <c r="J2123" s="45"/>
    </row>
    <row r="2124" spans="1:10" ht="14.1" customHeight="1" thickBot="1" x14ac:dyDescent="0.25">
      <c r="A2124" s="88"/>
      <c r="B2124" s="67" t="s">
        <v>12943</v>
      </c>
      <c r="C2124" s="76">
        <v>44609</v>
      </c>
      <c r="D2124" s="88"/>
      <c r="E2124" s="67" t="s">
        <v>3073</v>
      </c>
      <c r="F2124" s="81" t="s">
        <v>11113</v>
      </c>
      <c r="G2124" s="45"/>
      <c r="H2124" s="45"/>
      <c r="I2124" s="45"/>
      <c r="J2124" s="45"/>
    </row>
    <row r="2125" spans="1:10" ht="14.1" customHeight="1" thickBot="1" x14ac:dyDescent="0.25">
      <c r="A2125" s="88"/>
      <c r="B2125" s="67" t="s">
        <v>1786</v>
      </c>
      <c r="C2125" s="77">
        <f>IF(C2124="","",IF(AND(MONTH(C2124)&gt;=1,MONTH(C2124)&lt;=3),1,IF(AND(MONTH(C2124)&gt;=4,MONTH(C2124)&lt;=6),2,IF(AND(MONTH(C2124)&gt;=7,MONTH(C2124)&lt;=9),3,4))))</f>
        <v>1</v>
      </c>
      <c r="D2125" s="88"/>
      <c r="E2125" s="67" t="s">
        <v>13193</v>
      </c>
      <c r="F2125" s="66"/>
      <c r="G2125" s="45"/>
      <c r="H2125" s="45"/>
      <c r="I2125" s="45"/>
      <c r="J2125" s="45"/>
    </row>
    <row r="2126" spans="1:10" ht="14.1" customHeight="1" thickBot="1" x14ac:dyDescent="0.25">
      <c r="A2126" s="45"/>
      <c r="B2126" s="45"/>
      <c r="C2126" s="45"/>
      <c r="D2126" s="45"/>
      <c r="E2126" s="45"/>
      <c r="F2126" s="45"/>
      <c r="G2126" s="45"/>
      <c r="H2126" s="45"/>
      <c r="I2126" s="45"/>
      <c r="J2126" s="45"/>
    </row>
    <row r="2127" spans="1:10" ht="14.1" customHeight="1" thickBot="1" x14ac:dyDescent="0.25">
      <c r="A2127" s="72" t="s">
        <v>15736</v>
      </c>
      <c r="B2127" s="72" t="s">
        <v>16147</v>
      </c>
      <c r="C2127" s="72" t="s">
        <v>15642</v>
      </c>
      <c r="D2127" s="72" t="s">
        <v>15252</v>
      </c>
      <c r="E2127" s="72" t="s">
        <v>6933</v>
      </c>
      <c r="F2127" s="72" t="s">
        <v>15281</v>
      </c>
      <c r="G2127" s="45"/>
      <c r="H2127" s="45"/>
      <c r="I2127" s="45"/>
      <c r="J2127" s="45"/>
    </row>
    <row r="2128" spans="1:10" ht="14.1" customHeight="1" x14ac:dyDescent="0.2">
      <c r="A2128" s="82">
        <v>50202301</v>
      </c>
      <c r="B2128" s="69" t="str">
        <f ca="1">IFERROR(INDEX(UNSPSCDes,MATCH(INDIRECT(ADDRESS(ROW(),COLUMN()-1,4)),UNSPSCCode,0)),"")</f>
        <v>Agua</v>
      </c>
      <c r="C2128" s="82" t="s">
        <v>1449</v>
      </c>
      <c r="D2128" s="82">
        <v>1500</v>
      </c>
      <c r="E2128" s="71">
        <v>80</v>
      </c>
      <c r="F2128" s="70">
        <f ca="1">INDIRECT(ADDRESS(ROW(),COLUMN()-2,4))*INDIRECT(ADDRESS(ROW(),COLUMN()-1,4))</f>
        <v>120000</v>
      </c>
      <c r="G2128" s="45"/>
      <c r="H2128" s="45"/>
      <c r="I2128" s="45"/>
      <c r="J2128" s="45"/>
    </row>
    <row r="2129" spans="1:10" ht="13.5" customHeight="1" x14ac:dyDescent="0.2">
      <c r="A2129" s="82">
        <v>50202301</v>
      </c>
      <c r="B2129" s="69" t="str">
        <f ca="1">IFERROR(INDEX(UNSPSCDes,MATCH(INDIRECT(ADDRESS(ROW(),COLUMN()-1,4)),UNSPSCCode,0)),"")</f>
        <v>Agua</v>
      </c>
      <c r="C2129" s="82" t="s">
        <v>1449</v>
      </c>
      <c r="D2129" s="82">
        <v>30</v>
      </c>
      <c r="E2129" s="71">
        <v>300</v>
      </c>
      <c r="F2129" s="70">
        <f ca="1">INDIRECT(ADDRESS(ROW(),COLUMN()-2,4))*INDIRECT(ADDRESS(ROW(),COLUMN()-1,4))</f>
        <v>9000</v>
      </c>
      <c r="G2129" s="45"/>
      <c r="H2129" s="45"/>
      <c r="I2129" s="45"/>
      <c r="J2129" s="45"/>
    </row>
    <row r="2130" spans="1:10" ht="14.1" customHeight="1" x14ac:dyDescent="0.2">
      <c r="A2130" s="45"/>
      <c r="B2130" s="45"/>
      <c r="C2130" s="45"/>
      <c r="D2130" s="45"/>
      <c r="E2130" s="73" t="s">
        <v>12551</v>
      </c>
      <c r="F2130" s="74">
        <f ca="1">SUM(Table3139[MONTO TOTAL ESTIMADO])</f>
        <v>129000</v>
      </c>
      <c r="G2130" s="45"/>
      <c r="H2130" s="45" t="str">
        <f>C2121</f>
        <v>Bienes</v>
      </c>
      <c r="I2130" s="45" t="str">
        <f>E2121</f>
        <v>Sí</v>
      </c>
      <c r="J2130" s="45" t="str">
        <f>D2121</f>
        <v>Compras por debajo del Umbral</v>
      </c>
    </row>
  </sheetData>
  <sheetProtection algorithmName="SHA-512" hashValue="qJy8TIeK7gO0xctsj3fx5g6+24si9ewslP8H1tacPXmVsbLAJrea8XgR8BD4PZ7So4zOt9EuRpdajsDt1pasbw==" saltValue="AgkKeEnW8JI91HC1TV6gPQ==" spinCount="100000" sheet="1" objects="1" scenarios="1"/>
  <protectedRanges>
    <protectedRange sqref="F5:G5" name="Rango3"/>
    <protectedRange sqref="E11:E12" name="Rango2"/>
  </protectedRanges>
  <mergeCells count="278">
    <mergeCell ref="A17:A20"/>
    <mergeCell ref="D17:D20"/>
    <mergeCell ref="A29:A32"/>
    <mergeCell ref="D29:D32"/>
    <mergeCell ref="A41:A44"/>
    <mergeCell ref="D41:D44"/>
    <mergeCell ref="A1:A4"/>
    <mergeCell ref="E6:F6"/>
    <mergeCell ref="E7:F7"/>
    <mergeCell ref="B2:E2"/>
    <mergeCell ref="B3:E3"/>
    <mergeCell ref="E9:F9"/>
    <mergeCell ref="E8:F8"/>
    <mergeCell ref="E10:F10"/>
    <mergeCell ref="E11:F11"/>
    <mergeCell ref="E12:F12"/>
    <mergeCell ref="A87:A90"/>
    <mergeCell ref="D87:D90"/>
    <mergeCell ref="A98:A101"/>
    <mergeCell ref="D98:D101"/>
    <mergeCell ref="A109:A112"/>
    <mergeCell ref="D109:D112"/>
    <mergeCell ref="A53:A56"/>
    <mergeCell ref="D53:D56"/>
    <mergeCell ref="A65:A68"/>
    <mergeCell ref="D65:D68"/>
    <mergeCell ref="A76:A79"/>
    <mergeCell ref="D76:D79"/>
    <mergeCell ref="A154:A157"/>
    <mergeCell ref="D154:D157"/>
    <mergeCell ref="A165:A168"/>
    <mergeCell ref="D165:D168"/>
    <mergeCell ref="A176:A179"/>
    <mergeCell ref="D176:D179"/>
    <mergeCell ref="A120:A123"/>
    <mergeCell ref="D120:D123"/>
    <mergeCell ref="A131:A134"/>
    <mergeCell ref="D131:D134"/>
    <mergeCell ref="A142:A145"/>
    <mergeCell ref="D142:D145"/>
    <mergeCell ref="A224:A227"/>
    <mergeCell ref="D224:D227"/>
    <mergeCell ref="A237:A240"/>
    <mergeCell ref="D237:D240"/>
    <mergeCell ref="A250:A253"/>
    <mergeCell ref="D250:D253"/>
    <mergeCell ref="A187:A190"/>
    <mergeCell ref="D187:D190"/>
    <mergeCell ref="A198:A201"/>
    <mergeCell ref="D198:D201"/>
    <mergeCell ref="A211:A214"/>
    <mergeCell ref="D211:D214"/>
    <mergeCell ref="A294:A297"/>
    <mergeCell ref="D294:D297"/>
    <mergeCell ref="A305:A308"/>
    <mergeCell ref="D305:D308"/>
    <mergeCell ref="A316:A319"/>
    <mergeCell ref="D316:D319"/>
    <mergeCell ref="A261:A264"/>
    <mergeCell ref="D261:D264"/>
    <mergeCell ref="A272:A275"/>
    <mergeCell ref="D272:D275"/>
    <mergeCell ref="A283:A286"/>
    <mergeCell ref="D283:D286"/>
    <mergeCell ref="A364:A367"/>
    <mergeCell ref="D364:D367"/>
    <mergeCell ref="A376:A379"/>
    <mergeCell ref="D376:D379"/>
    <mergeCell ref="A388:A391"/>
    <mergeCell ref="D388:D391"/>
    <mergeCell ref="A327:A330"/>
    <mergeCell ref="D327:D330"/>
    <mergeCell ref="A341:A344"/>
    <mergeCell ref="D341:D344"/>
    <mergeCell ref="A352:A355"/>
    <mergeCell ref="D352:D355"/>
    <mergeCell ref="A538:A541"/>
    <mergeCell ref="D538:D541"/>
    <mergeCell ref="A608:A611"/>
    <mergeCell ref="D608:D611"/>
    <mergeCell ref="A619:A622"/>
    <mergeCell ref="D619:D622"/>
    <mergeCell ref="A400:A403"/>
    <mergeCell ref="D400:D403"/>
    <mergeCell ref="A434:A437"/>
    <mergeCell ref="D434:D437"/>
    <mergeCell ref="A468:A471"/>
    <mergeCell ref="D468:D471"/>
    <mergeCell ref="A675:A678"/>
    <mergeCell ref="D675:D678"/>
    <mergeCell ref="A686:A689"/>
    <mergeCell ref="D686:D689"/>
    <mergeCell ref="A722:A725"/>
    <mergeCell ref="D722:D725"/>
    <mergeCell ref="A630:A633"/>
    <mergeCell ref="D630:D633"/>
    <mergeCell ref="A647:A650"/>
    <mergeCell ref="D647:D650"/>
    <mergeCell ref="A658:A661"/>
    <mergeCell ref="D658:D661"/>
    <mergeCell ref="A778:A781"/>
    <mergeCell ref="D778:D781"/>
    <mergeCell ref="A798:A801"/>
    <mergeCell ref="D798:D801"/>
    <mergeCell ref="A818:A821"/>
    <mergeCell ref="D818:D821"/>
    <mergeCell ref="A736:A739"/>
    <mergeCell ref="D736:D739"/>
    <mergeCell ref="A750:A753"/>
    <mergeCell ref="D750:D753"/>
    <mergeCell ref="A764:A767"/>
    <mergeCell ref="D764:D767"/>
    <mergeCell ref="A893:A896"/>
    <mergeCell ref="D893:D896"/>
    <mergeCell ref="A914:A917"/>
    <mergeCell ref="D914:D917"/>
    <mergeCell ref="A928:A931"/>
    <mergeCell ref="D928:D931"/>
    <mergeCell ref="A838:A841"/>
    <mergeCell ref="D838:D841"/>
    <mergeCell ref="A850:A853"/>
    <mergeCell ref="D850:D853"/>
    <mergeCell ref="A872:A875"/>
    <mergeCell ref="D872:D875"/>
    <mergeCell ref="A977:A980"/>
    <mergeCell ref="D977:D980"/>
    <mergeCell ref="A990:A993"/>
    <mergeCell ref="D990:D993"/>
    <mergeCell ref="A1002:A1005"/>
    <mergeCell ref="D1002:D1005"/>
    <mergeCell ref="A942:A945"/>
    <mergeCell ref="D942:D945"/>
    <mergeCell ref="A953:A956"/>
    <mergeCell ref="D953:D956"/>
    <mergeCell ref="A964:A967"/>
    <mergeCell ref="D964:D967"/>
    <mergeCell ref="A1038:A1041"/>
    <mergeCell ref="D1038:D1041"/>
    <mergeCell ref="A1049:A1052"/>
    <mergeCell ref="D1049:D1052"/>
    <mergeCell ref="A1060:A1063"/>
    <mergeCell ref="D1060:D1063"/>
    <mergeCell ref="A1014:A1017"/>
    <mergeCell ref="D1014:D1017"/>
    <mergeCell ref="A1026:A1029"/>
    <mergeCell ref="D1026:D1029"/>
    <mergeCell ref="A1112:A1115"/>
    <mergeCell ref="D1112:D1115"/>
    <mergeCell ref="A1123:A1126"/>
    <mergeCell ref="D1123:D1126"/>
    <mergeCell ref="A1138:A1141"/>
    <mergeCell ref="D1138:D1141"/>
    <mergeCell ref="A1077:A1080"/>
    <mergeCell ref="D1077:D1080"/>
    <mergeCell ref="A1089:A1092"/>
    <mergeCell ref="D1089:D1092"/>
    <mergeCell ref="A1100:A1103"/>
    <mergeCell ref="D1100:D1103"/>
    <mergeCell ref="A1187:A1190"/>
    <mergeCell ref="D1187:D1190"/>
    <mergeCell ref="A1200:A1203"/>
    <mergeCell ref="D1200:D1203"/>
    <mergeCell ref="A1212:A1215"/>
    <mergeCell ref="D1212:D1215"/>
    <mergeCell ref="A1150:A1153"/>
    <mergeCell ref="D1150:D1153"/>
    <mergeCell ref="A1161:A1164"/>
    <mergeCell ref="D1161:D1164"/>
    <mergeCell ref="A1176:A1179"/>
    <mergeCell ref="D1176:D1179"/>
    <mergeCell ref="A1274:A1277"/>
    <mergeCell ref="D1274:D1277"/>
    <mergeCell ref="A1312:A1315"/>
    <mergeCell ref="D1312:D1315"/>
    <mergeCell ref="A1369:A1372"/>
    <mergeCell ref="D1369:D1372"/>
    <mergeCell ref="A1224:A1227"/>
    <mergeCell ref="D1224:D1227"/>
    <mergeCell ref="A1236:A1239"/>
    <mergeCell ref="D1236:D1239"/>
    <mergeCell ref="A1248:A1251"/>
    <mergeCell ref="D1248:D1251"/>
    <mergeCell ref="A1425:A1428"/>
    <mergeCell ref="D1425:D1428"/>
    <mergeCell ref="A1443:A1446"/>
    <mergeCell ref="D1443:D1446"/>
    <mergeCell ref="A1455:A1458"/>
    <mergeCell ref="D1455:D1458"/>
    <mergeCell ref="A1380:A1383"/>
    <mergeCell ref="D1380:D1383"/>
    <mergeCell ref="A1393:A1396"/>
    <mergeCell ref="D1393:D1396"/>
    <mergeCell ref="A1407:A1410"/>
    <mergeCell ref="D1407:D1410"/>
    <mergeCell ref="A1535:A1538"/>
    <mergeCell ref="D1535:D1538"/>
    <mergeCell ref="A1554:A1557"/>
    <mergeCell ref="D1554:D1557"/>
    <mergeCell ref="A1565:A1568"/>
    <mergeCell ref="D1565:D1568"/>
    <mergeCell ref="A1475:A1478"/>
    <mergeCell ref="D1475:D1478"/>
    <mergeCell ref="A1494:A1497"/>
    <mergeCell ref="D1494:D1497"/>
    <mergeCell ref="A1509:A1512"/>
    <mergeCell ref="D1509:D1512"/>
    <mergeCell ref="A1611:A1614"/>
    <mergeCell ref="D1611:D1614"/>
    <mergeCell ref="A1641:A1644"/>
    <mergeCell ref="D1641:D1644"/>
    <mergeCell ref="A1671:A1674"/>
    <mergeCell ref="D1671:D1674"/>
    <mergeCell ref="A1576:A1579"/>
    <mergeCell ref="D1576:D1579"/>
    <mergeCell ref="A1587:A1590"/>
    <mergeCell ref="D1587:D1590"/>
    <mergeCell ref="A1599:A1602"/>
    <mergeCell ref="D1599:D1602"/>
    <mergeCell ref="A1733:A1736"/>
    <mergeCell ref="D1733:D1736"/>
    <mergeCell ref="A1744:A1747"/>
    <mergeCell ref="D1744:D1747"/>
    <mergeCell ref="A1755:A1758"/>
    <mergeCell ref="D1755:D1758"/>
    <mergeCell ref="A1685:A1688"/>
    <mergeCell ref="D1685:D1688"/>
    <mergeCell ref="A1699:A1702"/>
    <mergeCell ref="D1699:D1702"/>
    <mergeCell ref="A1716:A1719"/>
    <mergeCell ref="D1716:D1719"/>
    <mergeCell ref="A1845:A1848"/>
    <mergeCell ref="D1845:D1848"/>
    <mergeCell ref="A1856:A1859"/>
    <mergeCell ref="D1856:D1859"/>
    <mergeCell ref="A1869:A1872"/>
    <mergeCell ref="D1869:D1872"/>
    <mergeCell ref="A1812:A1815"/>
    <mergeCell ref="D1812:D1815"/>
    <mergeCell ref="A1823:A1826"/>
    <mergeCell ref="D1823:D1826"/>
    <mergeCell ref="A1834:A1837"/>
    <mergeCell ref="D1834:D1837"/>
    <mergeCell ref="A1919:A1922"/>
    <mergeCell ref="D1919:D1922"/>
    <mergeCell ref="A1930:A1933"/>
    <mergeCell ref="D1930:D1933"/>
    <mergeCell ref="A1941:A1944"/>
    <mergeCell ref="D1941:D1944"/>
    <mergeCell ref="A1882:A1885"/>
    <mergeCell ref="D1882:D1885"/>
    <mergeCell ref="A1895:A1898"/>
    <mergeCell ref="D1895:D1898"/>
    <mergeCell ref="A1908:A1911"/>
    <mergeCell ref="D1908:D1911"/>
    <mergeCell ref="A1999:A2002"/>
    <mergeCell ref="D1999:D2002"/>
    <mergeCell ref="A2013:A2016"/>
    <mergeCell ref="D2013:D2016"/>
    <mergeCell ref="A2027:A2030"/>
    <mergeCell ref="D2027:D2030"/>
    <mergeCell ref="A1952:A1955"/>
    <mergeCell ref="D1952:D1955"/>
    <mergeCell ref="A1965:A1968"/>
    <mergeCell ref="D1965:D1968"/>
    <mergeCell ref="A1982:A1985"/>
    <mergeCell ref="D1982:D1985"/>
    <mergeCell ref="A2075:A2078"/>
    <mergeCell ref="D2075:D2078"/>
    <mergeCell ref="A2086:A2089"/>
    <mergeCell ref="D2086:D2089"/>
    <mergeCell ref="A2122:A2125"/>
    <mergeCell ref="D2122:D2125"/>
    <mergeCell ref="A2040:A2043"/>
    <mergeCell ref="D2040:D2043"/>
    <mergeCell ref="A2051:A2054"/>
    <mergeCell ref="D2051:D2054"/>
    <mergeCell ref="A2064:A2067"/>
    <mergeCell ref="D2064:D2067"/>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1 C53 C65 C76 C87 C98 C109 C120 C131 C142 C154 C165 C176 C187 C198 C211 C224 C237 C250 C261 C272 C283 C294 C305 C316 C327 C341 C352 C364 C376 C388 C400 C434 C468 C538 C608 C619 C630 C647 C658 C675 C686 C722 C736 C750 C764 C778 C798 C818 C838 C850 C872 C893 C914 C928 C942 C953 C964 C977 C990 C1002 C1014 C1026 C1038 C1049 C1060 C1077 C1089 C1100 C1112 C1123 C1138 C1150 C1161 C1176 C1187 C1200 C1212 C1224 C1236 C1248 C1274 C1312 C1369 C1380 C1393 C1407 C1425 C1443 C1455 C1475 C1494 C1509 C1535 C1554 C1565 C1576 C1587 C1599 C1611 C1641 C1671 C1685 C1699 C1716 C1733 C1744 C1755 C1812 C1823 C1834 C1845 C1856 C1869 C1882 C1895 C1908 C1919 C1930 C1941 C1952 C1965 C1982 C1999 C2013 C2027 C2040 C2051 C2064 C2075 C2086 C2122">
      <formula1>C19</formula1>
    </dataValidation>
    <dataValidation type="date" operator="greaterThanOrEqual" allowBlank="1" showInputMessage="1" showErrorMessage="1" sqref="C19 C31 C43 C55 C67 C78 C89 C100 C111 C122 C133 C144 C156 C167 C178 C189 C200 C213 C226 C239 C252 C263 C274 C285 C296 C307 C318 C329 C343 C354 C366 C378 C390 C402 C436 C470 C540 C610 C621 C632 C649 C660 C677 C688 C724 C738 C752 C766 C780 C800 C820 C840 C852 C874 C895 C916 C930 C944 C955 C966 C979 C992 C1004 C1016 C1028 C1040 C1051 C1062 C1079 C1091 C1102 C1114 C1125 C1140 C1152 C1163 C1178 C1189 C1202 C1214 C1226 C1238 C1250 C1276 C1314 C1371 C1382 C1395 C1409 C1427 C1445 C1457 C1477 C1496 C1511 C1537 C1556 C1567 C1578 C1589 C1601 C1613 C1643 C1673 C1687 C1701 C1718 C1735 C1746 C1757 C1814 C1825 C1836 C1847 C1858 C1871 C1884 C1897 C1910 C1921 C1932 C1943 C1954 C1967 C1984 C2001 C2015 C2029 C2042 C2053 C2066 C2077 C2088 C2124">
      <formula1>C17</formula1>
    </dataValidation>
    <dataValidation type="list" allowBlank="1" showInputMessage="1" showErrorMessage="1" sqref="F17 F29 F41 F53 F65 F76 F87 F98 F109 F120 F131 F142 F154 F165 F176 F187 F198 F211 F224 F237 F250 F261 F272 F283 F294 F305 F316 F327 F341 F352 F364 F376 F388 F400 F434 F468 F538 F608 F619 F630 F647 F658 F675 F686 F722 F736 F750 F764 F778 F798 F818 F838 F850 F872 F893 F914 F928 F942 F953 F964 F977 F990 F1002 F1014 F1026 F1038 F1049 F1060 F1077 F1089 F1100 F1112 F1123 F1138 F1150 F1161 F1176 F1187 F1200 F1212 F1224 F1236 F1248 F1274 F1312 F1369 F1380 F1393 F1407 F1425 F1443 F1455 F1475 F1494 F1509 F1535 F1554 F1565 F1576 F1587 F1599 F1611 F1641 F1671 F1685 F1699 F1716 F1733 F1744 F1755 F1812 F1823 F1834 F1845 F1856 F1869 F1882 F1895 F1908 F1919 F1930 F1941 F1952 F1965 F1982 F1999 F2013 F2027 F2040 F2051 F2064 F2075 F2086 F2122">
      <formula1>IF(INDIRECT(ADDRESS(ROW()+1,COLUMN(),4))="",RegionList,INDEX(RegionColumn,MATCH(INDIRECT(ADDRESS(ROW()+1,COLUMN(),4)),ProvinciaList,0)))</formula1>
    </dataValidation>
    <dataValidation type="list" allowBlank="1" showInputMessage="1" showErrorMessage="1" sqref="F18 F30 F42 F54 F66 F77 F88 F99 F110 F121 F132 F143 F155 F166 F177 F188 F199 F212 F225 F238 F251 F262 F273 F284 F295 F306 F317 F328 F342 F353 F365 F377 F389 F401 F435 F469 F539 F609 F620 F631 F648 F659 F676 F687 F723 F737 F751 F765 F779 F799 F819 F839 F851 F873 F894 F915 F929 F943 F954 F965 F978 F991 F1003 F1015 F1027 F1039 F1050 F1061 F1078 F1090 F1101 F1113 F1124 F1139 F1151 F1162 F1177 F1188 F1201 F1213 F1225 F1237 F1249 F1275 F1313 F1370 F1381 F1394 F1408 F1426 F1444 F1456 F1476 F1495 F1510 F1536 F1555 F1566 F1577 F1588 F1600 F1612 F1642 F1672 F1686 F1700 F1717 F1734 F1745 F1756 F1813 F1824 F1835 F1846 F1857 F1870 F1883 F1896 F1909 F1920 F1931 F1942 F1953 F1966 F1983 F2000 F2014 F2028 F2041 F2052 F2065 F2076 F2087 F212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3 F55 F67 F78 F89 F100 F111 F122 F133 F144 F156 F167 F178 F189 F200 F213 F226 F239 F252 F263 F274 F285 F296 F307 F318 F329 F343 F354 F366 F378 F390 F402 F436 F470 F540 F610 F621 F632 F649 F660 F677 F688 F724 F738 F752 F766 F780 F800 F820 F840 F852 F874 F895 F916 F930 F944 F955 F966 F979 F992 F1004 F1016 F1028 F1040 F1051 F1062 F1079 F1091 F1102 F1114 F1125 F1140 F1152 F1163 F1178 F1189 F1202 F1214 F1226 F1238 F1250 F1276 F1314 F1371 F1382 F1395 F1409 F1427 F1445 F1457 F1477 F1496 F1511 F1537 F1556 F1567 F1578 F1589 F1601 F1613 F1643 F1673 F1687 F1701 F1718 F1735 F1746 F1757 F1814 F1825 F1836 F1847 F1858 F1871 F1884 F1897 F1910 F1921 F1932 F1943 F1954 F1967 F1984 F2001 F2015 F2029 F2042 F2053 F2066 F2077 F2088 F212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4 F56 F68 F79 F90 F101 F112 F123 F134 F145 F157 F168 F179 F190 F201 F214 F227 F240 F253 F264 F275 F286 F297 F308 F319 F330 F344 F355 F367 F379 F391 F403 F437 F471 F541 F611 F622 F633 F650 F661 F678 F689 F725 F739 F753 F767 F781 F801 F821 F841 F853 F875 F896 F917 F931 F945 F956 F967 F980 F993 F1005 F1017 F1029 F1041 F1052 F1063 F1080 F1092 F1103 F1115 F1126 F1141 F1153 F1164 F1179 F1190 F1203 F1215 F1227 F1239 F1251 F1277 F1315 F1372 F1383 F1396 F1410 F1428 F1446 F1458 F1478 F1497 F1512 F1538 F1557 F1568 F1579 F1590 F1602 F1614 F1644 F1674 F1688 F1702 F1719 F1736 F1747 F1758 F1815 F1826 F1837 F1848 F1859 F1872 F1885 F1898 F1911 F1922 F1933 F1944 F1955 F1968 F1985 F2002 F2016 F2030 F2043 F2054 F2067 F2078 F2089 F2125">
      <formula1>OFFSET(MunicipioStart,MATCH(INDIRECT(ADDRESS(ROW()-1,COLUMN(),4)),MunicipioColumn,0)-1,1,COUNTIF(MunicipioColumn,INDIRECT(ADDRESS(ROW()-1,COLUMN(),4))),1)</formula1>
    </dataValidation>
    <dataValidation type="whole" operator="greaterThan" allowBlank="1" showInputMessage="1" showErrorMessage="1" sqref="A23:A24 A35:A36 A47:A48 A59:A60 A71 A82 A93 A104 A115 A126 A137 A148:A149 A160 A171 A182 A193 A204:A206 A217:A219 A230:A232 A243:A245 A256 A267 A278 A289 A300 A311 A322 A333:A336 A347 A358:A359 A370:A371 A382:A383 A394:A395 A406:A429 A440:A463 A474:A533 A544:A603 A614 A625 A636:A642 A653 A664:A670 A681 A692:A717 A728:A731 A742:A745 A756:A759 A770:A773 A784:A793 A804:A813 A824:A833 A844:A845 A856:A867 A878:A888 A899:A909 A920:A923 A934:A937 A948 A959 A970:A972 A983:A985 A996:A997 A1008:A1009 A1020:A1021 A1032:A1033 A1044 A1055 A1066:A1072 A1083:A1084 A1095 A1106:A1107 A1118 A1129:A1133 A1144:A1145 A1156 A1167:A1171 A1182 A1193:A1195 A1206:A1207 A1218:A1219 A1230:A1231 A1242:A1243 A1254:A1269 A1280:A1307 A1318:A1364 A1375 A1386:A1388 A1399:A1402 A1413:A1420 A1431:A1438 A1449:A1450 A1461:A1470 A1481:A1489 A1500:A1504 A1515:A1530 A1541:A1549 A1560 A1571 A1582 A1593:A1594 A1605:A1606 A1617:A1636 A1647:A1666 A1677:A1680 A1691:A1694 A1705:A1711 A1722:A1728 A1739 A1750 A1761:A1807 A1818 A1829 A1840 A1851 A1862:A1864 A1875:A1877 A1888:A1890 A1901:A1903 A1914 A1925 A1936 A1947 A1958:A1960 A1971:A1977 A1988:A1994 A2005:A2008 A2019:A2022 A2033:A2035 A2046 A2057:A2059 A2070 A2081 A2092:A2117 A2128:A2129">
      <formula1>0</formula1>
    </dataValidation>
    <dataValidation type="list" allowBlank="1" showInputMessage="1" showErrorMessage="1" sqref="C23:C24 C35:C36 C47:C48 C59:C60 C71 C82 C93 C104 C115 C126 C137 C148:C149 C160 C171 C182 C193 C204:C206 C217:C219 C230:C232 C243:C245 C256 C267 C278 C289 C300 C311 C322 C333:C336 C347 C358:C359 C370:C371 C382:C383 C394:C395 C406:C429 C440:C463 C474:C533 C544:C603 C614 C625 C636:C642 C653 C664:C670 C681 C692:C717 C728:C731 C742:C745 C756:C759 C770:C773 C784:C793 C804:C813 C824:C833 C844:C845 C856:C867 C878:C888 C899:C909 C920:C923 C934:C937 C948 C959 C970:C972 C983:C985 C996:C997 C1008:C1009 C1020:C1021 C1032:C1033 C1044 C1055 C1066:C1072 C1083:C1084 C1095 C1106:C1107 C1118 C1129:C1133 C1144:C1145 C1156 C1167:C1171 C1182 C1193:C1195 C1206:C1207 C1218:C1219 C1230:C1231 C1242:C1243 C1254:C1269 C1280:C1307 C1318:C1364 C1375 C1386:C1388 C1399:C1402 C1413:C1420 C1431:C1438 C1449:C1450 C1461:C1470 C1481:C1489 C1500:C1504 C1515:C1530 C1541:C1549 C1560 C1571 C1582 C1593:C1594 C1605:C1606 C1617:C1636 C1647:C1666 C1677:C1680 C1691:C1694 C1705:C1711 C1722:C1728 C1739 C1750 C1761:C1807 C1818 C1829 C1840 C1851 C1862:C1864 C1875:C1877 C1888:C1890 C1901:C1903 C1914 C1925 C1936 C1947 C1958:C1960 C1971:C1977 C1988:C1994 C2005:C2008 C2019:C2022 C2033:C2035 C2046 C2057:C2059 C2070 C2081 C2092:C2117 C2128:C2129">
      <formula1>UnidadesList</formula1>
    </dataValidation>
    <dataValidation type="decimal" operator="greaterThan" allowBlank="1" showInputMessage="1" showErrorMessage="1" sqref="D23:E24 D35:E36 D47:E48 D59:E60 D71:E71 D82:E82 D93:E93 D104:E104 D115:E115 D126:E126 D137:E137 D148:E149 D160:E160 D171:E171 D182:E182 D193:E193 D204:E206 D217:E219 D230:E232 D243:E245 D256:E256 D267:E267 D278:E278 D289:E289 D300:E300 D311:E311 D322:E322 D333:E336 D347:E347 D358:E359 D370:E371 D382:E383 D394:E395 D406:E429 D440:E463 D474:E533 D544:E603 D614:E614 D625:E625 D636:E642 D653:E653 D664:E670 D681:E681 D692:E717 D728:E731 D742:E745 D756:E759 D770:E773 D784:E793 D804:E813 D824:E833 D844:E845 D856:E867 D878:E888 D899:E909 D920:E923 D934:E937 D948:E948 D959:E959 D970:E972 D983:E985 D996:E997 D1008:E1009 D1020:E1021 D1032:E1033 D1044:E1044 D1055:E1055 D1066:E1072 D1083:E1084 D1095:E1095 D1106:E1107 D1118:E1118 D1129:E1133 D1144:E1145 D1156:E1156 D1167:E1171 D1182:E1182 D1193:E1195 D1206:E1207 D1218:E1219 D1230:E1231 D1242:E1243 D1254:E1269 D1280:E1307 D1318:E1364 D1375:E1375 D1386:E1388 D1399:E1402 D1413:E1420 D1431:E1438 D1449:E1450 D1461:E1470 D1481:E1489 D1500:E1504 D1515:E1530 D1541:E1549 D1560:E1560 D1571:E1571 D1582:E1582 D1593:E1594 D1605:E1606 D1617:E1636 D1647:E1666 D1677:E1680 D1691:E1694 D1705:E1711 D1722:E1728 D1739:E1739 D1750:E1750 D1761:E1807 D1818:E1818 D1829:E1829 D1840:E1840 D1851:E1851 D1862:E1864 D1875:E1877 D1888:E1890 D1901:E1903 D1914:E1914 D1925:E1925 D1936:E1936 D1947:E1947 D1958:E1960 D1971:E1977 D1988:E1994 D2005:E2008 D2019:E2022 D2033:E2035 D2046:E2046 D2057:E2059 D2070:E2070 D2081:E2081 D2092:E2117 D2128:E212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2133</xdr:row>
                    <xdr:rowOff>0</xdr:rowOff>
                  </from>
                  <to>
                    <xdr:col>1</xdr:col>
                    <xdr:colOff>457200</xdr:colOff>
                    <xdr:row>2134</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7" r:id="rId9" name="Button 1073">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8" r:id="rId10" name="Button 1074">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9" r:id="rId11" name="Button 1075">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40" r:id="rId12" name="Button 107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65" r:id="rId13" name="Button 1101">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6" r:id="rId14" name="Button 110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7" r:id="rId15" name="Button 1103">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68" r:id="rId16" name="Button 1104">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87" r:id="rId17" name="Button 1123">
              <controlPr locked="0" defaultSize="0" print="0" autoFill="0" autoPict="0" macro="[0]!Sheet1.InsertNewTabl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88" r:id="rId18" name="Button 1124">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89" r:id="rId19" name="Button 1125">
              <controlPr locked="0" defaultSize="0" print="0" autoFill="0" autoPict="0" macro="[0]!Sheet1.deleteProcedure">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90" r:id="rId20" name="Button 1126">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21" r:id="rId21" name="Button 1157">
              <controlPr locked="0" defaultSize="0" print="0" autoFill="0" autoPict="0" macro="[0]!Sheet1.InsertNewTabl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22" r:id="rId22" name="Button 1158">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3" r:id="rId23" name="Button 1159">
              <controlPr locked="0" defaultSize="0" print="0" autoFill="0" autoPict="0" macro="[0]!Sheet1.deleteProcedure">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48" r:id="rId24" name="Button 1184">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49" r:id="rId25" name="Button 1185">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50" r:id="rId26" name="Button 1186">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75" r:id="rId27" name="Button 1211">
              <controlPr locked="0" defaultSize="0" print="0" autoFill="0" autoPict="0" macro="[0]!Sheet1.InsertNewTabl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76" r:id="rId28" name="Button 121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77" r:id="rId29" name="Button 1213">
              <controlPr locked="0" defaultSize="0" print="0" autoFill="0" autoPict="0" macro="[0]!Sheet1.deleteProcedure">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502" r:id="rId30" name="Button 1238">
              <controlPr locked="0" defaultSize="0" print="0" autoFill="0" autoPict="0" macro="[0]!Sheet1.InsertNewTabl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3" r:id="rId31" name="Button 123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04" r:id="rId32" name="Button 1240">
              <controlPr locked="0" defaultSize="0" print="0" autoFill="0" autoPict="0" macro="[0]!Sheet1.deleteProcedure">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529" r:id="rId33" name="Button 1265">
              <controlPr locked="0" defaultSize="0" print="0" autoFill="0" autoPict="0" macro="[0]!Sheet1.InsertNewTabl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30" r:id="rId34" name="Button 126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31" r:id="rId35" name="Button 1267">
              <controlPr locked="0" defaultSize="0" print="0" autoFill="0" autoPict="0" macro="[0]!Sheet1.deleteProcedure">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56" r:id="rId36" name="Button 1292">
              <controlPr locked="0" defaultSize="0" print="0" autoFill="0" autoPict="0" macro="[0]!Sheet1.InsertNewTabl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57" r:id="rId37" name="Button 1293">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58" r:id="rId38" name="Button 1294">
              <controlPr locked="0" defaultSize="0" print="0" autoFill="0" autoPict="0" macro="[0]!Sheet1.deleteProcedure">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83" r:id="rId39" name="Button 1319">
              <controlPr locked="0" defaultSize="0" print="0" autoFill="0" autoPict="0" macro="[0]!Sheet1.InsertNewTabl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84" r:id="rId40" name="Button 1320">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85" r:id="rId41" name="Button 1321">
              <controlPr locked="0" defaultSize="0" print="0" autoFill="0" autoPict="0" macro="[0]!Sheet1.deleteProcedure">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609" r:id="rId42" name="Button 1345">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10" r:id="rId43" name="Button 1346">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611" r:id="rId44" name="Button 1347">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17" r:id="rId45" name="Button 1353">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37" r:id="rId46" name="Button 1373">
              <controlPr locked="0" defaultSize="0" print="0" autoFill="0" autoPict="0" macro="[0]!Sheet1.InsertNewTabl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638" r:id="rId47" name="Button 1374">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639" r:id="rId48" name="Button 1375">
              <controlPr locked="0" defaultSize="0" print="0" autoFill="0" autoPict="0" macro="[0]!Sheet1.deleteProcedure">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63" r:id="rId49" name="Button 1399">
              <controlPr locked="0" defaultSize="0" print="0" autoFill="0" autoPict="0" macro="[0]!Sheet1.InsertNewTabl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64" r:id="rId50" name="Button 1400">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65" r:id="rId51" name="Button 1401">
              <controlPr locked="0" defaultSize="0" print="0" autoFill="0" autoPict="0" macro="[0]!Sheet1.deleteProcedure">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690" r:id="rId52" name="Button 1426">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91" r:id="rId53" name="Button 1427">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92" r:id="rId54" name="Button 1428">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18" r:id="rId55" name="Button 1454">
              <controlPr locked="0" defaultSize="0" print="0" autoFill="0" autoPict="0" macro="[0]!Sheet1.InsertNewTabl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19" r:id="rId56" name="Button 145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20" r:id="rId57" name="Button 1456">
              <controlPr locked="0" defaultSize="0" print="0" autoFill="0" autoPict="0" macro="[0]!Sheet1.deleteProcedure">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751" r:id="rId58" name="Button 1487">
              <controlPr locked="0" defaultSize="0" print="0" autoFill="0" autoPict="0" macro="[0]!Sheet1.InsertNewTabl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52" r:id="rId59" name="Button 148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753" r:id="rId60" name="Button 1489">
              <controlPr locked="0" defaultSize="0" print="0" autoFill="0" autoPict="0" macro="[0]!Sheet1.deleteProcedure">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754" r:id="rId61" name="Button 1490">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55" r:id="rId62" name="Button 1491">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81" r:id="rId63" name="Button 1517">
              <controlPr locked="0" defaultSize="0" print="0" autoFill="0" autoPict="0" macro="[0]!Sheet1.InsertNewTabl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82" r:id="rId64" name="Button 1518">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83" r:id="rId65" name="Button 1519">
              <controlPr locked="0" defaultSize="0" print="0" autoFill="0" autoPict="0" macro="[0]!Sheet1.deleteProcedure">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84" r:id="rId66" name="Button 1520">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85" r:id="rId67" name="Button 152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811" r:id="rId68" name="Button 1547">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812" r:id="rId69" name="Button 154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813" r:id="rId70" name="Button 1549">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814" r:id="rId71" name="Button 1550">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15" r:id="rId72" name="Button 1551">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841" r:id="rId73" name="Button 1577">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42" r:id="rId74" name="Button 1578">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43" r:id="rId75" name="Button 1579">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844" r:id="rId76" name="Button 1580">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45" r:id="rId77" name="Button 1581">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872" r:id="rId78" name="Button 1608">
              <controlPr locked="0" defaultSize="0" print="0" autoFill="0" autoPict="0" macro="[0]!Sheet1.InsertNewTabl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73" r:id="rId79" name="Button 1609">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74" r:id="rId80" name="Button 1610">
              <controlPr locked="0" defaultSize="0" print="0" autoFill="0" autoPict="0" macro="[0]!Sheet1.deleteProcedure">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900" r:id="rId81" name="Button 1636">
              <controlPr locked="0" defaultSize="0" print="0" autoFill="0" autoPict="0" macro="[0]!Sheet1.InsertNewTabl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901" r:id="rId82" name="Button 163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902" r:id="rId83" name="Button 1638">
              <controlPr locked="0" defaultSize="0" print="0" autoFill="0" autoPict="0" macro="[0]!Sheet1.deleteProcedure">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928" r:id="rId84" name="Button 1664">
              <controlPr locked="0" defaultSize="0" print="0" autoFill="0" autoPict="0" macro="[0]!Sheet1.InsertNewTabl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929" r:id="rId85" name="Button 1665">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930" r:id="rId86" name="Button 1666">
              <controlPr locked="0" defaultSize="0" print="0" autoFill="0" autoPict="0" macro="[0]!Sheet1.deleteProcedure">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956" r:id="rId87" name="Button 1692">
              <controlPr locked="0" defaultSize="0" print="0" autoFill="0" autoPict="0" macro="[0]!Sheet1.InsertNewTabl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57" r:id="rId88" name="Button 1693">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58" r:id="rId89" name="Button 1694">
              <controlPr locked="0" defaultSize="0" print="0" autoFill="0" autoPict="0" macro="[0]!Sheet1.deleteProcedure">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984" r:id="rId90" name="Button 1720">
              <controlPr locked="0" defaultSize="0" print="0" autoFill="0" autoPict="0" macro="[0]!Sheet1.InsertNewTabl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85" r:id="rId91" name="Button 172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86" r:id="rId92" name="Button 1722">
              <controlPr locked="0" defaultSize="0" print="0" autoFill="0" autoPict="0" macro="[0]!Sheet1.deleteProcedure">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3012" r:id="rId93" name="Button 1748">
              <controlPr locked="0" defaultSize="0" print="0" autoFill="0" autoPict="0" macro="[0]!Sheet1.InsertNewTabl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3013" r:id="rId94" name="Button 1749">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3014" r:id="rId95" name="Button 1750">
              <controlPr locked="0" defaultSize="0" print="0" autoFill="0" autoPict="0" macro="[0]!Sheet1.deleteProcedure">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3040" r:id="rId96" name="Button 1776">
              <controlPr locked="0" defaultSize="0" print="0" autoFill="0" autoPict="0" macro="[0]!Sheet1.InsertNewTabl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041" r:id="rId97" name="Button 177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042" r:id="rId98" name="Button 1778">
              <controlPr locked="0" defaultSize="0" print="0" autoFill="0" autoPict="0" macro="[0]!Sheet1.deleteProcedure">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068" r:id="rId99" name="Button 1804">
              <controlPr locked="0" defaultSize="0" print="0" autoFill="0" autoPict="0" macro="[0]!Sheet1.InsertNewTabl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69" r:id="rId100" name="Button 1805">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070" r:id="rId101" name="Button 1806">
              <controlPr locked="0" defaultSize="0" print="0" autoFill="0" autoPict="0" macro="[0]!Sheet1.deleteProcedure">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071" r:id="rId102" name="Button 1807">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072" r:id="rId103" name="Button 1808">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073" r:id="rId104" name="Button 1809">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3099" r:id="rId105" name="Button 1835">
              <controlPr locked="0" defaultSize="0" print="0" autoFill="0" autoPict="0" macro="[0]!Sheet1.InsertNewTabl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100" r:id="rId106" name="Button 1836">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101" r:id="rId107" name="Button 1837">
              <controlPr locked="0" defaultSize="0" print="0" autoFill="0" autoPict="0" macro="[0]!Sheet1.deleteProcedure">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127" r:id="rId108" name="Button 1863">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128" r:id="rId109" name="Button 186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129" r:id="rId110" name="Button 1865">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130" r:id="rId111" name="Button 186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156" r:id="rId112" name="Button 1892">
              <controlPr locked="0" defaultSize="0" print="0" autoFill="0" autoPict="0" macro="[0]!Sheet1.InsertNewTabl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157" r:id="rId113" name="Button 1893">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158" r:id="rId114" name="Button 1894">
              <controlPr locked="0" defaultSize="0" print="0" autoFill="0" autoPict="0" macro="[0]!Sheet1.deleteProcedure">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159" r:id="rId115" name="Button 1895">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185" r:id="rId116" name="Button 1921">
              <controlPr locked="0" defaultSize="0" print="0" autoFill="0" autoPict="0" macro="[0]!Sheet1.InsertNewTabl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186" r:id="rId117" name="Button 1922">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187" r:id="rId118" name="Button 1923">
              <controlPr locked="0" defaultSize="0" print="0" autoFill="0" autoPict="0" macro="[0]!Sheet1.deleteProcedure">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188" r:id="rId119" name="Button 1924">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214" r:id="rId120" name="Button 1950">
              <controlPr locked="0" defaultSize="0" print="0" autoFill="0" autoPict="0" macro="[0]!Sheet1.InsertNewTabl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215" r:id="rId121" name="Button 195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216" r:id="rId122" name="Button 1952">
              <controlPr locked="0" defaultSize="0" print="0" autoFill="0" autoPict="0" macro="[0]!Sheet1.deleteProcedure">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217" r:id="rId123" name="Button 1953">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243" r:id="rId124" name="Button 1979">
              <controlPr locked="0" defaultSize="0" print="0" autoFill="0" autoPict="0" macro="[0]!Sheet1.InsertNewTabl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244" r:id="rId125" name="Button 198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245" r:id="rId126" name="Button 1981">
              <controlPr locked="0" defaultSize="0" print="0" autoFill="0" autoPict="0" macro="[0]!Sheet1.deleteProcedure">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246" r:id="rId127" name="Button 198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247" r:id="rId128" name="Button 198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248" r:id="rId129" name="Button 1984">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249" r:id="rId130" name="Button 198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250" r:id="rId131" name="Button 1986">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251" r:id="rId132" name="Button 1987">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252" r:id="rId133" name="Button 198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253" r:id="rId134" name="Button 1989">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254" r:id="rId135" name="Button 1990">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255" r:id="rId136" name="Button 1991">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256" r:id="rId137" name="Button 1992">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257" r:id="rId138" name="Button 1993">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258" r:id="rId139" name="Button 199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259" r:id="rId140" name="Button 1995">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260" r:id="rId141" name="Button 1996">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261" r:id="rId142" name="Button 1997">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262" r:id="rId143" name="Button 1998">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263" r:id="rId144" name="Button 1999">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264" r:id="rId145" name="Button 2000">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265" r:id="rId146" name="Button 200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266" r:id="rId147" name="Button 2002">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267" r:id="rId148" name="Button 2003">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268" r:id="rId149" name="Button 2004">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299" r:id="rId150" name="Button 2035">
              <controlPr locked="0" defaultSize="0" print="0" autoFill="0" autoPict="0" macro="[0]!Sheet1.InsertNewTabl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300" r:id="rId151" name="Button 2036">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301" r:id="rId152" name="Button 2037">
              <controlPr locked="0" defaultSize="0" print="0" autoFill="0" autoPict="0" macro="[0]!Sheet1.deleteProcedure">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302" r:id="rId153" name="Button 2038">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303" r:id="rId154" name="Button 2039">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304" r:id="rId155" name="Button 2040">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305" r:id="rId156" name="Button 2041">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306" r:id="rId157" name="Button 2042">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307" r:id="rId158" name="Button 2043">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308" r:id="rId159" name="Button 2044">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309" r:id="rId160" name="Button 2045">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310" r:id="rId161" name="Button 2046">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311" r:id="rId162" name="Button 2047">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7408" r:id="rId163" name="Button 2048">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409" r:id="rId164" name="Button 2049">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410" r:id="rId165" name="Button 2050">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7411" r:id="rId166" name="Button 2051">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412" r:id="rId167" name="Button 205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413" r:id="rId168" name="Button 205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414" r:id="rId169" name="Button 2054">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415" r:id="rId170" name="Button 2055">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416" r:id="rId171" name="Button 2056">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417" r:id="rId172" name="Button 2057">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418" r:id="rId173" name="Button 205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419" r:id="rId174" name="Button 2059">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420" r:id="rId175" name="Button 2060">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449" r:id="rId176" name="Button 2089">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450" r:id="rId177" name="Button 2090">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451" r:id="rId178" name="Button 2091">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452" r:id="rId179" name="Button 2092">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7453" r:id="rId180" name="Button 2093">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454" r:id="rId181" name="Button 2094">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455" r:id="rId182" name="Button 2095">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456" r:id="rId183" name="Button 2096">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457" r:id="rId184" name="Button 2097">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7458" r:id="rId185" name="Button 209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459" r:id="rId186" name="Button 2099">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460" r:id="rId187" name="Button 2100">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461" r:id="rId188" name="Button 210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462" r:id="rId189" name="Button 2102">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463" r:id="rId190" name="Button 2103">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7464" r:id="rId191" name="Button 2104">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465" r:id="rId192" name="Button 2105">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466" r:id="rId193" name="Button 2106">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7467" r:id="rId194" name="Button 2107">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468" r:id="rId195" name="Button 2108">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7469" r:id="rId196" name="Button 210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470" r:id="rId197" name="Button 211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71" r:id="rId198" name="Button 211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472" r:id="rId199" name="Button 211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473" r:id="rId200" name="Button 211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474" r:id="rId201" name="Button 211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475" r:id="rId202" name="Button 211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76" r:id="rId203" name="Button 2116">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77" r:id="rId204" name="Button 2117">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78" r:id="rId205" name="Button 2118">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79" r:id="rId206" name="Button 2119">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80" r:id="rId207" name="Button 2120">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81" r:id="rId208" name="Button 2121">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82" r:id="rId209" name="Button 2122">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83" r:id="rId210" name="Button 2123">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84" r:id="rId211" name="Button 2124">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85" r:id="rId212" name="Button 2125">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86" r:id="rId213" name="Button 2126">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87" r:id="rId214" name="Button 2127">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88" r:id="rId215" name="Button 2128">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89" r:id="rId216" name="Button 2129">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90" r:id="rId217" name="Button 2130">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91" r:id="rId218" name="Button 2131">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92" r:id="rId219" name="Button 2132">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93" r:id="rId220" name="Button 2133">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94" r:id="rId221" name="Button 2134">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95" r:id="rId222" name="Button 2135">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96" r:id="rId223" name="Button 2136">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97" r:id="rId224" name="Button 2137">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98" r:id="rId225" name="Button 2138">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99" r:id="rId226" name="Button 2139">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500" r:id="rId227" name="Button 214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501" r:id="rId228" name="Button 214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502" r:id="rId229" name="Button 214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503" r:id="rId230" name="Button 214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504" r:id="rId231" name="Button 214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505" r:id="rId232" name="Button 214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506" r:id="rId233" name="Button 214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507" r:id="rId234" name="Button 214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508" r:id="rId235" name="Button 214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509" r:id="rId236" name="Button 2149">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510" r:id="rId237" name="Button 2150">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538" r:id="rId238" name="Button 2178">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39" r:id="rId239" name="Button 2179">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540" r:id="rId240" name="Button 2180">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541" r:id="rId241" name="Button 218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42" r:id="rId242" name="Button 2182">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43" r:id="rId243" name="Button 2183">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544" r:id="rId244" name="Button 2184">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45" r:id="rId245" name="Button 2185">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46" r:id="rId246" name="Button 2186">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47" r:id="rId247" name="Button 2187">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48" r:id="rId248" name="Button 2188">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549" r:id="rId249" name="Button 218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50" r:id="rId250" name="Button 2190">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51" r:id="rId251" name="Button 2191">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52" r:id="rId252" name="Button 2192">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53" r:id="rId253" name="Button 2193">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54" r:id="rId254" name="Button 2194">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55" r:id="rId255" name="Button 2195">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56" r:id="rId256" name="Button 2196">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57" r:id="rId257" name="Button 2197">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58" r:id="rId258" name="Button 219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59" r:id="rId259" name="Button 2199">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560" r:id="rId260" name="Button 220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61" r:id="rId261" name="Button 220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62" r:id="rId262" name="Button 220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63" r:id="rId263" name="Button 220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64" r:id="rId264" name="Button 220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65" r:id="rId265" name="Button 2205">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66" r:id="rId266" name="Button 2206">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67" r:id="rId267" name="Button 2207">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68" r:id="rId268" name="Button 220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69" r:id="rId269" name="Button 220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70" r:id="rId270" name="Button 2210">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71" r:id="rId271" name="Button 221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72" r:id="rId272" name="Button 2212">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73" r:id="rId273" name="Button 2213">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74" r:id="rId274" name="Button 2214">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75" r:id="rId275" name="Button 221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76" r:id="rId276" name="Button 221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77" r:id="rId277" name="Button 221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78" r:id="rId278" name="Button 221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79" r:id="rId279" name="Button 221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80" r:id="rId280" name="Button 222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81" r:id="rId281" name="Button 222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82" r:id="rId282" name="Button 222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83" r:id="rId283" name="Button 2223">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84" r:id="rId284" name="Button 2224">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85" r:id="rId285" name="Button 222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86" r:id="rId286" name="Button 222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87" r:id="rId287" name="Button 222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88" r:id="rId288" name="Button 2228">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89" r:id="rId289" name="Button 2229">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90" r:id="rId290" name="Button 2230">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91" r:id="rId291" name="Button 2231">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92" r:id="rId292" name="Button 223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93" r:id="rId293" name="Button 223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94" r:id="rId294" name="Button 223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95" r:id="rId295" name="Button 223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96" r:id="rId296" name="Button 223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97" r:id="rId297" name="Button 2237">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98" r:id="rId298" name="Button 2238">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99" r:id="rId299" name="Button 223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28" r:id="rId300" name="Button 2268">
              <controlPr locked="0" defaultSize="0" print="0" autoFill="0" autoPict="0" macro="[0]!Sheet1.InsertNewTabl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29" r:id="rId301" name="Button 2269">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630" r:id="rId302" name="Button 2270">
              <controlPr locked="0" defaultSize="0" print="0" autoFill="0" autoPict="0" macro="[0]!Sheet1.deleteProcedure">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56" r:id="rId303" name="Button 2296">
              <controlPr locked="0" defaultSize="0" print="0" autoFill="0" autoPict="0" macro="[0]!Sheet1.InsertNewTabl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657" r:id="rId304" name="Button 229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658" r:id="rId305" name="Button 2298">
              <controlPr locked="0" defaultSize="0" print="0" autoFill="0" autoPict="0" macro="[0]!Sheet1.deleteProcedure">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84" r:id="rId306" name="Button 2324">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85" r:id="rId307" name="Button 232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86" r:id="rId308" name="Button 2326">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87" r:id="rId309" name="Button 2327">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88" r:id="rId310" name="Button 2328">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89" r:id="rId311" name="Button 232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90" r:id="rId312" name="Button 2330">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91" r:id="rId313" name="Button 233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692" r:id="rId314" name="Button 2332">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718" r:id="rId315" name="Button 2358">
              <controlPr locked="0" defaultSize="0" print="0" autoFill="0" autoPict="0" macro="[0]!Sheet1.InsertNewTabl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719" r:id="rId316" name="Button 2359">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20" r:id="rId317" name="Button 2360">
              <controlPr locked="0" defaultSize="0" print="0" autoFill="0" autoPict="0" macro="[0]!Sheet1.deleteProcedure">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746" r:id="rId318" name="Button 2386">
              <controlPr locked="0" defaultSize="0" print="0" autoFill="0" autoPict="0" macro="[0]!Sheet1.InsertNewTabl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747" r:id="rId319" name="Button 2387">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48" r:id="rId320" name="Button 2388">
              <controlPr locked="0" defaultSize="0" print="0" autoFill="0" autoPict="0" macro="[0]!Sheet1.deleteProcedure">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749" r:id="rId321" name="Button 2389">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50" r:id="rId322" name="Button 2390">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51" r:id="rId323" name="Button 2391">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52" r:id="rId324" name="Button 2392">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53" r:id="rId325" name="Button 2393">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54" r:id="rId326" name="Button 2394">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81" r:id="rId327" name="Button 2421">
              <controlPr locked="0" defaultSize="0" print="0" autoFill="0" autoPict="0" macro="[0]!Sheet1.InsertNewTabl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82" r:id="rId328" name="Button 2422">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83" r:id="rId329" name="Button 2423">
              <controlPr locked="0" defaultSize="0" print="0" autoFill="0" autoPict="0" macro="[0]!Sheet1.deleteProcedure">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809" r:id="rId330" name="Button 2449">
              <controlPr locked="0" defaultSize="0" print="0" autoFill="0" autoPict="0" macro="[0]!Sheet1.InsertNewTabl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810" r:id="rId331" name="Button 2450">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811" r:id="rId332" name="Button 2451">
              <controlPr locked="0" defaultSize="0" print="0" autoFill="0" autoPict="0" macro="[0]!Sheet1.deleteProcedure">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812" r:id="rId333" name="Button 2452">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813" r:id="rId334" name="Button 2453">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14" r:id="rId335" name="Button 245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815" r:id="rId336" name="Button 245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816" r:id="rId337" name="Button 2456">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817" r:id="rId338" name="Button 2457">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818" r:id="rId339" name="Button 2458">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819" r:id="rId340" name="Button 2459">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820" r:id="rId341" name="Button 2460">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821" r:id="rId342" name="Button 2461">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822" r:id="rId343" name="Button 2462">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23" r:id="rId344" name="Button 2463">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24" r:id="rId345" name="Button 2464">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25" r:id="rId346" name="Button 2465">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826" r:id="rId347" name="Button 2466">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827" r:id="rId348" name="Button 2467">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828" r:id="rId349" name="Button 2468">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829" r:id="rId350" name="Button 2469">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830" r:id="rId351" name="Button 2470">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831" r:id="rId352" name="Button 2471">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832" r:id="rId353" name="Button 2472">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833" r:id="rId354" name="Button 2473">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834" r:id="rId355" name="Button 2474">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835" r:id="rId356" name="Button 2475">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36" r:id="rId357" name="Button 2476">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65" r:id="rId358" name="Button 2505">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66" r:id="rId359" name="Button 2506">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867" r:id="rId360" name="Button 2507">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873" r:id="rId361" name="Button 2513">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874" r:id="rId362" name="Button 2514">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875" r:id="rId363" name="Button 2515">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898" r:id="rId364" name="Button 2538">
              <controlPr locked="0" defaultSize="0" print="0" autoFill="0" autoPict="0" macro="[0]!Sheet1.InsertNewTabl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99" r:id="rId365" name="Button 2539">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900" r:id="rId366" name="Button 2540">
              <controlPr locked="0" defaultSize="0" print="0" autoFill="0" autoPict="0" macro="[0]!Sheet1.deleteProcedure">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901" r:id="rId367" name="Button 2541">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909" r:id="rId368" name="Button 2549">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910" r:id="rId369" name="Button 2550">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929" r:id="rId370" name="Button 2569">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930" r:id="rId371" name="Button 2570">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31" r:id="rId372" name="Button 2571">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932" r:id="rId373" name="Button 2572">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33" r:id="rId374" name="Button 257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34" r:id="rId375" name="Button 2574">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960" r:id="rId376" name="Button 2600">
              <controlPr locked="0" defaultSize="0" print="0" autoFill="0" autoPict="0" macro="[0]!Sheet1.InsertNewTabl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961" r:id="rId377" name="Button 2601">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62" r:id="rId378" name="Button 2602">
              <controlPr locked="0" defaultSize="0" print="0" autoFill="0" autoPict="0" macro="[0]!Sheet1.deleteProcedure">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968" r:id="rId379" name="Button 260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69" r:id="rId380" name="Button 2609">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70" r:id="rId381" name="Button 261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91" r:id="rId382" name="Button 2631">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92" r:id="rId383" name="Button 2632">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93" r:id="rId384" name="Button 2633">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94" r:id="rId385" name="Button 263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95" r:id="rId386" name="Button 263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96" r:id="rId387" name="Button 263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997" r:id="rId388" name="Button 263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998" r:id="rId389" name="Button 2638">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99" r:id="rId390" name="Button 2639">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000" r:id="rId391" name="Button 2640">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001" r:id="rId392" name="Button 264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002" r:id="rId393" name="Button 264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029" r:id="rId394" name="Button 2669">
              <controlPr locked="0" defaultSize="0" print="0" autoFill="0" autoPict="0" macro="[0]!Sheet1.InsertNewTabl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030" r:id="rId395" name="Button 2670">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031" r:id="rId396" name="Button 2671">
              <controlPr locked="0" defaultSize="0" print="0" autoFill="0" autoPict="0" macro="[0]!Sheet1.deleteProcedure">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032" r:id="rId397" name="Button 2672">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033" r:id="rId398" name="Button 2673">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034" r:id="rId399" name="Button 2674">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035" r:id="rId400" name="Button 2675">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036" r:id="rId401" name="Button 2676">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037" r:id="rId402" name="Button 2677">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038" r:id="rId403" name="Button 267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039" r:id="rId404" name="Button 267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40" r:id="rId405" name="Button 2680">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067" r:id="rId406" name="Button 2707">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068" r:id="rId407" name="Button 2708">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069" r:id="rId408" name="Button 2709">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70" r:id="rId409" name="Button 2710">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071" r:id="rId410" name="Button 2711">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072" r:id="rId411" name="Button 2712">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073" r:id="rId412" name="Button 2713">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74" r:id="rId413" name="Button 2714">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75" r:id="rId414" name="Button 2715">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76" r:id="rId415" name="Button 2716">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77" r:id="rId416" name="Button 2717">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78" r:id="rId417" name="Button 2718">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105" r:id="rId418" name="Button 2745">
              <controlPr locked="0" defaultSize="0" print="0" autoFill="0" autoPict="0" macro="[0]!Sheet1.InsertNewTabl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106" r:id="rId419" name="Button 2746">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107" r:id="rId420" name="Button 2747">
              <controlPr locked="0" defaultSize="0" print="0" autoFill="0" autoPict="0" macro="[0]!Sheet1.deleteProcedure">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108" r:id="rId421" name="Button 2748">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134" r:id="rId422" name="Button 2774">
              <controlPr locked="0" defaultSize="0" print="0" autoFill="0" autoPict="0" macro="[0]!Sheet1.InsertNewTabl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135" r:id="rId423" name="Button 277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136" r:id="rId424" name="Button 2776">
              <controlPr locked="0" defaultSize="0" print="0" autoFill="0" autoPict="0" macro="[0]!Sheet1.deleteProcedure">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137" r:id="rId425" name="Button 2777">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156" r:id="rId426" name="Button 2796">
              <controlPr locked="0" defaultSize="0" print="0" autoFill="0" autoPict="0" macro="[0]!Sheet1.InsertNewTabl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157" r:id="rId427" name="Button 279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58" r:id="rId428" name="Button 2798">
              <controlPr locked="0" defaultSize="0" print="0" autoFill="0" autoPict="0" macro="[0]!Sheet1.deleteProcedure">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159" r:id="rId429" name="Button 2799">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196" r:id="rId430" name="Button 283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197" r:id="rId431" name="Button 2837">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198" r:id="rId432" name="Button 2838">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199" r:id="rId433" name="Button 2839">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200" r:id="rId434" name="Button 2840">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201" r:id="rId435" name="Button 284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202" r:id="rId436" name="Button 284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203" r:id="rId437" name="Button 284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204" r:id="rId438" name="Button 284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205" r:id="rId439" name="Button 284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218" r:id="rId440" name="Button 2858">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19" r:id="rId441" name="Button 2859">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220" r:id="rId442" name="Button 2860">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221" r:id="rId443" name="Button 2861">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222" r:id="rId444" name="Button 2862">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223" r:id="rId445" name="Button 2863">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224" r:id="rId446" name="Button 2864">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225" r:id="rId447" name="Button 2865">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226" r:id="rId448" name="Button 2866">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269" r:id="rId449" name="Button 2909">
              <controlPr locked="0" defaultSize="0" print="0" autoFill="0" autoPict="0" macro="[0]!Sheet1.InsertNewTabl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270" r:id="rId450" name="Button 2910">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271" r:id="rId451" name="Button 2911">
              <controlPr locked="0" defaultSize="0" print="0" autoFill="0" autoPict="0" macro="[0]!Sheet1.deleteProcedure">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272" r:id="rId452" name="Button 2912">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273" r:id="rId453" name="Button 2913">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274" r:id="rId454" name="Button 2914">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275" r:id="rId455" name="Button 2915">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276" r:id="rId456" name="Button 2916">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277" r:id="rId457" name="Button 2917">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278" r:id="rId458" name="Button 2918">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279" r:id="rId459" name="Button 2919">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280" r:id="rId460" name="Button 2920">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281" r:id="rId461" name="Button 2921">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09" r:id="rId462" name="Button 2949">
              <controlPr locked="0" defaultSize="0" print="0" autoFill="0" autoPict="0" macro="[0]!Sheet1.InsertNewTabl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310" r:id="rId463" name="Button 2950">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311" r:id="rId464" name="Button 2951">
              <controlPr locked="0" defaultSize="0" print="0" autoFill="0" autoPict="0" macro="[0]!Sheet1.deleteProcedure">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312" r:id="rId465" name="Button 295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313" r:id="rId466" name="Button 2953">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314" r:id="rId467" name="Button 2954">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340" r:id="rId468" name="Button 2980">
              <controlPr locked="0" defaultSize="0" print="0" autoFill="0" autoPict="0" macro="[0]!Sheet1.InsertNewTabl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341" r:id="rId469" name="Button 2981">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342" r:id="rId470" name="Button 2982">
              <controlPr locked="0" defaultSize="0" print="0" autoFill="0" autoPict="0" macro="[0]!Sheet1.deleteProcedure">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343" r:id="rId471" name="Button 2983">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344" r:id="rId472" name="Button 2984">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345" r:id="rId473" name="Button 298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371" r:id="rId474" name="Button 3011">
              <controlPr locked="0" defaultSize="0" print="0" autoFill="0" autoPict="0" macro="[0]!Sheet1.InsertNewTabl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72" r:id="rId475" name="Button 301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373" r:id="rId476" name="Button 3013">
              <controlPr locked="0" defaultSize="0" print="0" autoFill="0" autoPict="0" macro="[0]!Sheet1.deleteProcedure">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399" r:id="rId477" name="Button 3039">
              <controlPr locked="0" defaultSize="0" print="0" autoFill="0" autoPict="0" macro="[0]!Sheet1.InsertNewTabl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400" r:id="rId478" name="Button 304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401" r:id="rId479" name="Button 3041">
              <controlPr locked="0" defaultSize="0" print="0" autoFill="0" autoPict="0" macro="[0]!Sheet1.deleteProcedure">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427" r:id="rId480" name="Button 3067">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428" r:id="rId481" name="Button 3068">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429" r:id="rId482" name="Button 3069">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430" r:id="rId483" name="Button 3070">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431" r:id="rId484" name="Button 3071">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457" r:id="rId485" name="Button 3097">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458" r:id="rId486" name="Button 309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459" r:id="rId487" name="Button 3099">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460" r:id="rId488" name="Button 3100">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461" r:id="rId489" name="Button 3101">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487" r:id="rId490" name="Button 3127">
              <controlPr locked="0" defaultSize="0" print="0" autoFill="0" autoPict="0" macro="[0]!Sheet1.InsertNewTabl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488" r:id="rId491" name="Button 3128">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489" r:id="rId492" name="Button 3129">
              <controlPr locked="0" defaultSize="0" print="0" autoFill="0" autoPict="0" macro="[0]!Sheet1.deleteProcedure">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490" r:id="rId493" name="Button 3130">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516" r:id="rId494" name="Button 3156">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517" r:id="rId495" name="Button 3157">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518" r:id="rId496" name="Button 3158">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519" r:id="rId497" name="Button 3159">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545" r:id="rId498" name="Button 3185">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546" r:id="rId499" name="Button 3186">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547" r:id="rId500" name="Button 3187">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548" r:id="rId501" name="Button 3188">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574" r:id="rId502" name="Button 3214">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575" r:id="rId503" name="Button 3215">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576" r:id="rId504" name="Button 3216">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577" r:id="rId505" name="Button 3217">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632" r:id="rId506" name="Button 3272">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633" r:id="rId507" name="Button 3273">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634" r:id="rId508" name="Button 3274">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660" r:id="rId509" name="Button 3300">
              <controlPr locked="0" defaultSize="0" print="0" autoFill="0" autoPict="0" macro="[0]!Sheet1.InsertNewTabl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661" r:id="rId510" name="Button 3301">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662" r:id="rId511" name="Button 3302">
              <controlPr locked="0" defaultSize="0" print="0" autoFill="0" autoPict="0" macro="[0]!Sheet1.deleteProcedure">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688" r:id="rId512" name="Button 3328">
              <controlPr locked="0" defaultSize="0" print="0" autoFill="0" autoPict="0" macro="[0]!Sheet1.InsertNewTabl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689" r:id="rId513" name="Button 3329">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690" r:id="rId514" name="Button 3330">
              <controlPr locked="0" defaultSize="0" print="0" autoFill="0" autoPict="0" macro="[0]!Sheet1.deleteProcedure">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691" r:id="rId515" name="Button 3331">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692" r:id="rId516" name="Button 3332">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693" r:id="rId517" name="Button 3333">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694" r:id="rId518" name="Button 3334">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695" r:id="rId519" name="Button 3335">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696" r:id="rId520" name="Button 3336">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723" r:id="rId521" name="Button 3363">
              <controlPr locked="0" defaultSize="0" print="0" autoFill="0" autoPict="0" macro="[0]!Sheet1.InsertNewTabl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724" r:id="rId522" name="Button 3364">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725" r:id="rId523" name="Button 3365">
              <controlPr locked="0" defaultSize="0" print="0" autoFill="0" autoPict="0" macro="[0]!Sheet1.deleteProcedure">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726" r:id="rId524" name="Button 336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752" r:id="rId525" name="Button 3392">
              <controlPr locked="0" defaultSize="0" print="0" autoFill="0" autoPict="0" macro="[0]!Sheet1.InsertNewTabl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753" r:id="rId526" name="Button 3393">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754" r:id="rId527" name="Button 3394">
              <controlPr locked="0" defaultSize="0" print="0" autoFill="0" autoPict="0" macro="[0]!Sheet1.deleteProcedure">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779" r:id="rId528" name="Button 3419">
              <controlPr locked="0" defaultSize="0" print="0" autoFill="0" autoPict="0" macro="[0]!Sheet1.InsertNewTabl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780" r:id="rId529" name="Button 3420">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781" r:id="rId530" name="Button 3421">
              <controlPr locked="0" defaultSize="0" print="0" autoFill="0" autoPict="0" macro="[0]!Sheet1.deleteProcedure">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786" r:id="rId531" name="Button 3426">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807" r:id="rId532" name="Button 3447">
              <controlPr locked="0" defaultSize="0" print="0" autoFill="0" autoPict="0" macro="[0]!Sheet1.InsertNewTabl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808" r:id="rId533" name="Button 3448">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809" r:id="rId534" name="Button 3449">
              <controlPr locked="0" defaultSize="0" print="0" autoFill="0" autoPict="0" macro="[0]!Sheet1.deleteProcedure">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835" r:id="rId535" name="Button 3475">
              <controlPr locked="0" defaultSize="0" print="0" autoFill="0" autoPict="0" macro="[0]!Sheet1.InsertNewTabl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836" r:id="rId536" name="Button 3476">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837" r:id="rId537" name="Button 3477">
              <controlPr locked="0" defaultSize="0" print="0" autoFill="0" autoPict="0" macro="[0]!Sheet1.deleteProcedure">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838" r:id="rId538" name="Button 3478">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839" r:id="rId539" name="Button 3479">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840" r:id="rId540" name="Button 3480">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841" r:id="rId541" name="Button 3481">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867" r:id="rId542" name="Button 3507">
              <controlPr locked="0" defaultSize="0" print="0" autoFill="0" autoPict="0" macro="[0]!Sheet1.InsertNewTabl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868" r:id="rId543" name="Button 3508">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869" r:id="rId544" name="Button 3509">
              <controlPr locked="0" defaultSize="0" print="0" autoFill="0" autoPict="0" macro="[0]!Sheet1.deleteProcedure">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870" r:id="rId545" name="Button 3510">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895" r:id="rId546" name="Button 3535">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896" r:id="rId547" name="Button 3536">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897" r:id="rId548" name="Button 3537">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922" r:id="rId549" name="Button 3562">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923" r:id="rId550" name="Button 3563">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924" r:id="rId551" name="Button 3564">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925" r:id="rId552" name="Button 3565">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926" r:id="rId553" name="Button 356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927" r:id="rId554" name="Button 356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928" r:id="rId555" name="Button 356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955" r:id="rId556" name="Button 3595">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956" r:id="rId557" name="Button 359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957" r:id="rId558" name="Button 3597">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982" r:id="rId559" name="Button 3622">
              <controlPr locked="0" defaultSize="0" print="0" autoFill="0" autoPict="0" macro="[0]!Sheet1.InsertNewTabl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983" r:id="rId560" name="Button 3623">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984" r:id="rId561" name="Button 3624">
              <controlPr locked="0" defaultSize="0" print="0" autoFill="0" autoPict="0" macro="[0]!Sheet1.deleteProcedure">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990" r:id="rId562" name="Button 3630">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991" r:id="rId563" name="Button 3631">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9013" r:id="rId564" name="Button 3653">
              <controlPr locked="0" defaultSize="0" print="0" autoFill="0" autoPict="0" macro="[0]!Sheet1.InsertNewTabl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9014" r:id="rId565" name="Button 3654">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9015" r:id="rId566" name="Button 3655">
              <controlPr locked="0" defaultSize="0" print="0" autoFill="0" autoPict="0" macro="[0]!Sheet1.deleteProcedure">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9021" r:id="rId567" name="Button 366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9042" r:id="rId568" name="Button 3682">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9043" r:id="rId569" name="Button 3683">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9044" r:id="rId570" name="Button 3684">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9045" r:id="rId571" name="Button 3685">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9064" r:id="rId572" name="Button 3704">
              <controlPr locked="0" defaultSize="0" print="0" autoFill="0" autoPict="0" macro="[0]!Sheet1.InsertNewTabl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9065" r:id="rId573" name="Button 3705">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9066" r:id="rId574" name="Button 3706">
              <controlPr locked="0" defaultSize="0" print="0" autoFill="0" autoPict="0" macro="[0]!Sheet1.deleteProcedure">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9067" r:id="rId575" name="Button 3707">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9086" r:id="rId576" name="Button 3726">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9087" r:id="rId577" name="Button 3727">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9088" r:id="rId578" name="Button 3728">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9089" r:id="rId579" name="Button 3729">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9129" r:id="rId580" name="Button 3769">
              <controlPr locked="0" defaultSize="0" print="0" autoFill="0" autoPict="0" macro="[0]!Sheet1.InsertNewTabl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9130" r:id="rId581" name="Button 3770">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9131" r:id="rId582" name="Button 3771">
              <controlPr locked="0" defaultSize="0" print="0" autoFill="0" autoPict="0" macro="[0]!Sheet1.deleteProcedure">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9132" r:id="rId583" name="Button 377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9133" r:id="rId584" name="Button 377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9134" r:id="rId585" name="Button 377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9135" r:id="rId586" name="Button 377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9136" r:id="rId587" name="Button 377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9137" r:id="rId588" name="Button 377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9138" r:id="rId589" name="Button 3778">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9139" r:id="rId590" name="Button 377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9140" r:id="rId591" name="Button 378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9141" r:id="rId592" name="Button 378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9142" r:id="rId593" name="Button 378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143" r:id="rId594" name="Button 3783">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144" r:id="rId595" name="Button 3784">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9145" r:id="rId596" name="Button 3785">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9146" r:id="rId597" name="Button 3786">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9173" r:id="rId598" name="Button 3813">
              <controlPr locked="0" defaultSize="0" print="0" autoFill="0" autoPict="0" macro="[0]!Sheet1.InsertNewTabl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9174" r:id="rId599" name="Button 3814">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9175" r:id="rId600" name="Button 3815">
              <controlPr locked="0" defaultSize="0" print="0" autoFill="0" autoPict="0" macro="[0]!Sheet1.deleteProcedure">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9176" r:id="rId601" name="Button 3816">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9177" r:id="rId602" name="Button 3817">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9178" r:id="rId603" name="Button 381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9179" r:id="rId604" name="Button 381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9180" r:id="rId605" name="Button 3820">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9181" r:id="rId606" name="Button 3821">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9182" r:id="rId607" name="Button 3822">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9183" r:id="rId608" name="Button 3823">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9184" r:id="rId609" name="Button 3824">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9185" r:id="rId610" name="Button 382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9186" r:id="rId611" name="Button 3826">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9187" r:id="rId612" name="Button 3827">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9188" r:id="rId613" name="Button 3828">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9189" r:id="rId614" name="Button 3829">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9190" r:id="rId615" name="Button 3830">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9191" r:id="rId616" name="Button 3831">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9192" r:id="rId617" name="Button 3832">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9193" r:id="rId618" name="Button 3833">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9194" r:id="rId619" name="Button 3834">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9195" r:id="rId620" name="Button 3835">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9196" r:id="rId621" name="Button 383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9197" r:id="rId622" name="Button 3837">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9198" r:id="rId623" name="Button 3838">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9199" r:id="rId624" name="Button 3839">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9200" r:id="rId625" name="Button 3840">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9201" r:id="rId626" name="Button 384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9202" r:id="rId627" name="Button 3842">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9228" r:id="rId628" name="Button 3868">
              <controlPr locked="0" defaultSize="0" print="0" autoFill="0" autoPict="0" macro="[0]!Sheet1.InsertNewTabl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9229" r:id="rId629" name="Button 3869">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9230" r:id="rId630" name="Button 3870">
              <controlPr locked="0" defaultSize="0" print="0" autoFill="0" autoPict="0" macro="[0]!Sheet1.deleteProcedure">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9231" r:id="rId631" name="Button 3871">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9232" r:id="rId632" name="Button 387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9233" r:id="rId633" name="Button 3873">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9234" r:id="rId634" name="Button 3874">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9235" r:id="rId635" name="Button 3875">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9236" r:id="rId636" name="Button 3876">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9237" r:id="rId637" name="Button 3877">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9238" r:id="rId638" name="Button 3878">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9239" r:id="rId639" name="Button 387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9240" r:id="rId640" name="Button 3880">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9241" r:id="rId641" name="Button 3881">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9242" r:id="rId642" name="Button 3882">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9243" r:id="rId643" name="Button 3883">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9244" r:id="rId644" name="Button 388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9245" r:id="rId645" name="Button 3885">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9246" r:id="rId646" name="Button 388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9247" r:id="rId647" name="Button 388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9248" r:id="rId648" name="Button 3888">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9249" r:id="rId649" name="Button 3889">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9250" r:id="rId650" name="Button 389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9251" r:id="rId651" name="Button 3891">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9252" r:id="rId652" name="Button 389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9253" r:id="rId653" name="Button 3893">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9254" r:id="rId654" name="Button 3894">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9255" r:id="rId655" name="Button 3895">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9256" r:id="rId656" name="Button 3896">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9257" r:id="rId657" name="Button 389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9258" r:id="rId658" name="Button 3898">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9259" r:id="rId659" name="Button 3899">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9260" r:id="rId660" name="Button 3900">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9261" r:id="rId661" name="Button 3901">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9262" r:id="rId662" name="Button 3902">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9263" r:id="rId663" name="Button 3903">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9264" r:id="rId664" name="Button 3904">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9265" r:id="rId665" name="Button 3905">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9266" r:id="rId666" name="Button 3906">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9267" r:id="rId667" name="Button 3907">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9268" r:id="rId668" name="Button 3908">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9269" r:id="rId669" name="Button 3909">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9270" r:id="rId670" name="Button 3910">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9271" r:id="rId671" name="Button 3911">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9272" r:id="rId672" name="Button 3912">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9273" r:id="rId673" name="Button 3913">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9274" r:id="rId674" name="Button 3914">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9275" r:id="rId675" name="Button 3915">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9276" r:id="rId676" name="Button 3916">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9304" r:id="rId677" name="Button 3944">
              <controlPr locked="0" defaultSize="0" print="0" autoFill="0" autoPict="0" macro="[0]!Sheet1.InsertNewTabl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19305" r:id="rId678" name="Button 3945">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9306" r:id="rId679" name="Button 3946">
              <controlPr locked="0" defaultSize="0" print="0" autoFill="0" autoPict="0" macro="[0]!Sheet1.deleteProcedure">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9357" r:id="rId680" name="Button 3997">
              <controlPr locked="0" defaultSize="0" print="0" autoFill="0" autoPict="0" macro="[0]!Sheet1.InsertNewTabl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9358" r:id="rId681" name="Button 3998">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9359" r:id="rId682" name="Button 3999">
              <controlPr locked="0" defaultSize="0" print="0" autoFill="0" autoPict="0" macro="[0]!Sheet1.deleteProcedure">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9360" r:id="rId683" name="Button 4000">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9361" r:id="rId684" name="Button 4001">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9387" r:id="rId685" name="Button 4027">
              <controlPr locked="0" defaultSize="0" print="0" autoFill="0" autoPict="0" macro="[0]!Sheet1.InsertNewTabl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9388" r:id="rId686" name="Button 4028">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9389" r:id="rId687" name="Button 4029">
              <controlPr locked="0" defaultSize="0" print="0" autoFill="0" autoPict="0" macro="[0]!Sheet1.deleteProcedure">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9390" r:id="rId688" name="Button 4030">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9391" r:id="rId689" name="Button 4031">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9392" r:id="rId690" name="Button 4032">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9418" r:id="rId691" name="Button 4058">
              <controlPr locked="0" defaultSize="0" print="0" autoFill="0" autoPict="0" macro="[0]!Sheet1.InsertNewTabl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9419" r:id="rId692" name="Button 4059">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9420" r:id="rId693" name="Button 4060">
              <controlPr locked="0" defaultSize="0" print="0" autoFill="0" autoPict="0" macro="[0]!Sheet1.deleteProcedure">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9421" r:id="rId694" name="Button 4061">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9422" r:id="rId695" name="Button 4062">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9423" r:id="rId696" name="Button 4063">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9424" r:id="rId697" name="Button 4064">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9425" r:id="rId698" name="Button 4065">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9426" r:id="rId699" name="Button 4066">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9427" r:id="rId700" name="Button 4067">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9453" r:id="rId701" name="Button 4093">
              <controlPr locked="0" defaultSize="0" print="0" autoFill="0" autoPict="0" macro="[0]!Sheet1.InsertNewTabl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9454" r:id="rId702" name="Button 4094">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9455" r:id="rId703" name="Button 4095">
              <controlPr locked="0" defaultSize="0" print="0" autoFill="0" autoPict="0" macro="[0]!Sheet1.deleteProcedure">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9456" r:id="rId704" name="Button 4096">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9457" r:id="rId705" name="Button 4097">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9458" r:id="rId706" name="Button 4098">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9459" r:id="rId707" name="Button 4099">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9460" r:id="rId708" name="Button 4100">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9461" r:id="rId709" name="Button 4101">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9462" r:id="rId710" name="Button 4102">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9488" r:id="rId711" name="Button 4128">
              <controlPr locked="0" defaultSize="0" print="0" autoFill="0" autoPict="0" macro="[0]!Sheet1.InsertNewTabl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9489" r:id="rId712" name="Button 4129">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9490" r:id="rId713" name="Button 4130">
              <controlPr locked="0" defaultSize="0" print="0" autoFill="0" autoPict="0" macro="[0]!Sheet1.deleteProcedure">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9491" r:id="rId714" name="Button 4131">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9517" r:id="rId715" name="Button 4157">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9518" r:id="rId716" name="Button 4158">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9519" r:id="rId717" name="Button 4159">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19520" r:id="rId718" name="Button 416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9521" r:id="rId719" name="Button 4161">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9522" r:id="rId720" name="Button 4162">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9523" r:id="rId721" name="Button 4163">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9524" r:id="rId722" name="Button 4164">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9525" r:id="rId723" name="Button 4165">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9526" r:id="rId724" name="Button 4166">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9527" r:id="rId725" name="Button 4167">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9528" r:id="rId726" name="Button 4168">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9554" r:id="rId727" name="Button 4194">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9555" r:id="rId728" name="Button 4195">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9556" r:id="rId729" name="Button 4196">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9557" r:id="rId730" name="Button 4197">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9558" r:id="rId731" name="Button 4198">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9559" r:id="rId732" name="Button 4199">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9560" r:id="rId733" name="Button 4200">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9561" r:id="rId734" name="Button 4201">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9562" r:id="rId735" name="Button 4202">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9563" r:id="rId736" name="Button 4203">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9564" r:id="rId737" name="Button 4204">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9592" r:id="rId738" name="Button 4232">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9593" r:id="rId739" name="Button 4233">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594" r:id="rId740" name="Button 4234">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9595" r:id="rId741" name="Button 4235">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9596" r:id="rId742" name="Button 4236">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9597" r:id="rId743" name="Button 4237">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9598" r:id="rId744" name="Button 4238">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9624" r:id="rId745" name="Button 4264">
              <controlPr locked="0" defaultSize="0" print="0" autoFill="0" autoPict="0" macro="[0]!Sheet1.InsertNewTabl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625" r:id="rId746" name="Button 4265">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9626" r:id="rId747" name="Button 4266">
              <controlPr locked="0" defaultSize="0" print="0" autoFill="0" autoPict="0" macro="[0]!Sheet1.deleteProcedure">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9627" r:id="rId748" name="Button 4267">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9628" r:id="rId749" name="Button 4268">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9629" r:id="rId750" name="Button 4269">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9630" r:id="rId751" name="Button 4270">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9631" r:id="rId752" name="Button 4271">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9632" r:id="rId753" name="Button 4272">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9633" r:id="rId754" name="Button 427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9634" r:id="rId755" name="Button 4274">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19635" r:id="rId756" name="Button 4275">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19636" r:id="rId757" name="Button 4276">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9637" r:id="rId758" name="Button 4277">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9638" r:id="rId759" name="Button 4278">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9639" r:id="rId760" name="Button 4279">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9640" r:id="rId761" name="Button 4280">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9641" r:id="rId762" name="Button 4281">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9669" r:id="rId763" name="Button 4309">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9670" r:id="rId764" name="Button 4310">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9671" r:id="rId765" name="Button 4311">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9672" r:id="rId766" name="Button 4312">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9673" r:id="rId767" name="Button 4313">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674" r:id="rId768" name="Button 4314">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675" r:id="rId769" name="Button 4315">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9676" r:id="rId770" name="Button 4316">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9677" r:id="rId771" name="Button 4317">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9678" r:id="rId772" name="Button 4318">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9686" r:id="rId773" name="Button 4326">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9705" r:id="rId774" name="Button 4345">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706" r:id="rId775" name="Button 4346">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9707" r:id="rId776" name="Button 4347">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9732" r:id="rId777" name="Button 4372">
              <controlPr locked="0" defaultSize="0" print="0" autoFill="0" autoPict="0" macro="[0]!Sheet1.InsertNewTabl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733" r:id="rId778" name="Button 4373">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734" r:id="rId779" name="Button 4374">
              <controlPr locked="0" defaultSize="0" print="0" autoFill="0" autoPict="0" macro="[0]!Sheet1.deleteProcedure">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9760" r:id="rId780" name="Button 4400">
              <controlPr locked="0" defaultSize="0" print="0" autoFill="0" autoPict="0" macro="[0]!Sheet1.InsertNewTabl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9761" r:id="rId781" name="Button 4401">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9762" r:id="rId782" name="Button 4402">
              <controlPr locked="0" defaultSize="0" print="0" autoFill="0" autoPict="0" macro="[0]!Sheet1.deleteProcedure">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9788" r:id="rId783" name="Button 4428">
              <controlPr locked="0" defaultSize="0" print="0" autoFill="0" autoPict="0" macro="[0]!Sheet1.InsertNewTabl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9789" r:id="rId784" name="Button 4429">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9790" r:id="rId785" name="Button 4430">
              <controlPr locked="0" defaultSize="0" print="0" autoFill="0" autoPict="0" macro="[0]!Sheet1.deleteProcedure">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9791" r:id="rId786" name="Button 443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9817" r:id="rId787" name="Button 4457">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818" r:id="rId788" name="Button 4458">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819" r:id="rId789" name="Button 4459">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9820" r:id="rId790" name="Button 4460">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9846" r:id="rId791" name="Button 4486">
              <controlPr locked="0" defaultSize="0" print="0" autoFill="0" autoPict="0" macro="[0]!Sheet1.InsertNewTabl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9847" r:id="rId792" name="Button 4487">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9848" r:id="rId793" name="Button 4488">
              <controlPr locked="0" defaultSize="0" print="0" autoFill="0" autoPict="0" macro="[0]!Sheet1.deleteProcedure">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9849" r:id="rId794" name="Button 4489">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9850" r:id="rId795" name="Button 4490">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9851" r:id="rId796" name="Button 4491">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9852" r:id="rId797" name="Button 4492">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9853" r:id="rId798" name="Button 4493">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9854" r:id="rId799" name="Button 4494">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9855" r:id="rId800" name="Button 4495">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9856" r:id="rId801" name="Button 4496">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9857" r:id="rId802" name="Button 4497">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9858" r:id="rId803" name="Button 4498">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9859" r:id="rId804" name="Button 4499">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9860" r:id="rId805" name="Button 4500">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9861" r:id="rId806" name="Button 4501">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9862" r:id="rId807" name="Button 4502">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9863" r:id="rId808" name="Button 4503">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9864" r:id="rId809" name="Button 4504">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9865" r:id="rId810" name="Button 4505">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9866" r:id="rId811" name="Button 4506">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9867" r:id="rId812" name="Button 4507">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9893" r:id="rId813" name="Button 4533">
              <controlPr locked="0" defaultSize="0" print="0" autoFill="0" autoPict="0" macro="[0]!Sheet1.InsertNewTabl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9894" r:id="rId814" name="Button 4534">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9895" r:id="rId815" name="Button 4535">
              <controlPr locked="0" defaultSize="0" print="0" autoFill="0" autoPict="0" macro="[0]!Sheet1.deleteProcedure">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9896" r:id="rId816" name="Button 4536">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9897" r:id="rId817" name="Button 4537">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9898" r:id="rId818" name="Button 4538">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9899" r:id="rId819" name="Button 4539">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9900" r:id="rId820" name="Button 4540">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9901" r:id="rId821" name="Button 4541">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9902" r:id="rId822" name="Button 4542">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9903" r:id="rId823" name="Button 4543">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904" r:id="rId824" name="Button 4544">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9905" r:id="rId825" name="Button 4545">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9906" r:id="rId826" name="Button 4546">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9907" r:id="rId827" name="Button 4547">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19908" r:id="rId828" name="Button 4548">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19909" r:id="rId829" name="Button 4549">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19910" r:id="rId830" name="Button 4550">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9911" r:id="rId831" name="Button 4551">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9912" r:id="rId832" name="Button 4552">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19913" r:id="rId833" name="Button 4553">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9914" r:id="rId834" name="Button 4554">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9940" r:id="rId835" name="Button 4580">
              <controlPr locked="0" defaultSize="0" print="0" autoFill="0" autoPict="0" macro="[0]!Sheet1.InsertNewTabl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9941" r:id="rId836" name="Button 4581">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9942" r:id="rId837" name="Button 4582">
              <controlPr locked="0" defaultSize="0" print="0" autoFill="0" autoPict="0" macro="[0]!Sheet1.deleteProcedure">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9943" r:id="rId838" name="Button 4583">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9944" r:id="rId839" name="Button 4584">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9945" r:id="rId840" name="Button 4585">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9971" r:id="rId841" name="Button 4611">
              <controlPr locked="0" defaultSize="0" print="0" autoFill="0" autoPict="0" macro="[0]!Sheet1.InsertNewTabl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9972" r:id="rId842" name="Button 4612">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9973" r:id="rId843" name="Button 4613">
              <controlPr locked="0" defaultSize="0" print="0" autoFill="0" autoPict="0" macro="[0]!Sheet1.deleteProcedure">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9974" r:id="rId844" name="Button 4614">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9975" r:id="rId845" name="Button 4615">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19976" r:id="rId846" name="Button 4616">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0002" r:id="rId847" name="Button 4642">
              <controlPr locked="0" defaultSize="0" print="0" autoFill="0" autoPict="0" macro="[0]!Sheet1.InsertNewTabl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0003" r:id="rId848" name="Button 4643">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0004" r:id="rId849" name="Button 4644">
              <controlPr locked="0" defaultSize="0" print="0" autoFill="0" autoPict="0" macro="[0]!Sheet1.deleteProcedure">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0005" r:id="rId850" name="Button 4645">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0006" r:id="rId851" name="Button 4646">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0007" r:id="rId852" name="Button 4647">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0008" r:id="rId853" name="Button 4648">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0009" r:id="rId854" name="Button 4649">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0010" r:id="rId855" name="Button 4650">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0036" r:id="rId856" name="Button 4676">
              <controlPr locked="0" defaultSize="0" print="0" autoFill="0" autoPict="0" macro="[0]!Sheet1.InsertNewTabl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0037" r:id="rId857" name="Button 4677">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0038" r:id="rId858" name="Button 4678">
              <controlPr locked="0" defaultSize="0" print="0" autoFill="0" autoPict="0" macro="[0]!Sheet1.deleteProcedure">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0039" r:id="rId859" name="Button 4679">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0040" r:id="rId860" name="Button 4680">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0041" r:id="rId861" name="Button 4681">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0042" r:id="rId862" name="Button 4682">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0043" r:id="rId863" name="Button 4683">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0044" r:id="rId864" name="Button 4684">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0070" r:id="rId865" name="Button 4710">
              <controlPr locked="0" defaultSize="0" print="0" autoFill="0" autoPict="0" macro="[0]!Sheet1.InsertNewTabl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0071" r:id="rId866" name="Button 4711">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0072" r:id="rId867" name="Button 4712">
              <controlPr locked="0" defaultSize="0" print="0" autoFill="0" autoPict="0" macro="[0]!Sheet1.deleteProcedure">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0098" r:id="rId868" name="Button 4738">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0099" r:id="rId869" name="Button 4739">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0100" r:id="rId870" name="Button 4740">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0126" r:id="rId871" name="Button 4766">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0127" r:id="rId872" name="Button 4767">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0128" r:id="rId873" name="Button 4768">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0129" r:id="rId874" name="Button 4769">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0130" r:id="rId875" name="Button 4770">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0131" r:id="rId876" name="Button 4771">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0132" r:id="rId877" name="Button 4772">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0133" r:id="rId878" name="Button 4773">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0134" r:id="rId879" name="Button 4774">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0135" r:id="rId880" name="Button 4775">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0136" r:id="rId881" name="Button 4776">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0137" r:id="rId882" name="Button 4777">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0138" r:id="rId883" name="Button 4778">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0139" r:id="rId884" name="Button 4779">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0140" r:id="rId885" name="Button 4780">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0141" r:id="rId886" name="Button 4781">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0142" r:id="rId887" name="Button 478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0143" r:id="rId888" name="Button 4783">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0144" r:id="rId889" name="Button 4784">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0145" r:id="rId890" name="Button 4785">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0146" r:id="rId891" name="Button 4786">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0147" r:id="rId892" name="Button 4787">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0148" r:id="rId893" name="Button 4788">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0149" r:id="rId894" name="Button 4789">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0150" r:id="rId895" name="Button 4790">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0151" r:id="rId896" name="Button 4791">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0152" r:id="rId897" name="Button 4792">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0153" r:id="rId898" name="Button 4793">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0154" r:id="rId899" name="Button 4794">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0155" r:id="rId900" name="Button 4795">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0156" r:id="rId901" name="Button 4796">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0157" r:id="rId902" name="Button 4797">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0158" r:id="rId903" name="Button 4798">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0159" r:id="rId904" name="Button 4799">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0160" r:id="rId905" name="Button 4800">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0161" r:id="rId906" name="Button 4801">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0162" r:id="rId907" name="Button 4802">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0163" r:id="rId908" name="Button 4803">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0164" r:id="rId909" name="Button 4804">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0165" r:id="rId910" name="Button 4805">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0166" r:id="rId911" name="Button 4806">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0167" r:id="rId912" name="Button 4807">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0168" r:id="rId913" name="Button 4808">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0169" r:id="rId914" name="Button 4809">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0170" r:id="rId915" name="Button 4810">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0171" r:id="rId916" name="Button 4811">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0172" r:id="rId917" name="Button 4812">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0173" r:id="rId918" name="Button 4813">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0174" r:id="rId919" name="Button 4814">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0212" r:id="rId920" name="Button 4852">
              <controlPr locked="0" defaultSize="0" print="0" autoFill="0" autoPict="0" macro="[0]!Sheet1.InsertNewTabl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0213" r:id="rId921" name="Button 4853">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0214" r:id="rId922" name="Button 4854">
              <controlPr locked="0" defaultSize="0" print="0" autoFill="0" autoPict="0" macro="[0]!Sheet1.deleteProcedure">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0239" r:id="rId923" name="Button 4879">
              <controlPr locked="0" defaultSize="0" print="0" autoFill="0" autoPict="0" macro="[0]!Sheet1.InsertNewTabl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0240" r:id="rId924" name="Button 4880">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0241" r:id="rId925" name="Button 4881">
              <controlPr locked="0" defaultSize="0" print="0" autoFill="0" autoPict="0" macro="[0]!Sheet1.deleteProcedure">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0267" r:id="rId926" name="Button 4907">
              <controlPr locked="0" defaultSize="0" print="0" autoFill="0" autoPict="0" macro="[0]!Sheet1.InsertNewTabl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0268" r:id="rId927" name="Button 4908">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0269" r:id="rId928" name="Button 4909">
              <controlPr locked="0" defaultSize="0" print="0" autoFill="0" autoPict="0" macro="[0]!Sheet1.deleteProcedure">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0295" r:id="rId929" name="Button 4935">
              <controlPr locked="0" defaultSize="0" print="0" autoFill="0" autoPict="0" macro="[0]!Sheet1.InsertNewTabl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0296" r:id="rId930" name="Button 4936">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0297" r:id="rId931" name="Button 4937">
              <controlPr locked="0" defaultSize="0" print="0" autoFill="0" autoPict="0" macro="[0]!Sheet1.deleteProcedure">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0323" r:id="rId932" name="Button 4963">
              <controlPr locked="0" defaultSize="0" print="0" autoFill="0" autoPict="0" macro="[0]!Sheet1.InsertNewTabl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0324" r:id="rId933" name="Button 4964">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0325" r:id="rId934" name="Button 4965">
              <controlPr locked="0" defaultSize="0" print="0" autoFill="0" autoPict="0" macro="[0]!Sheet1.deleteProcedure">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0326" r:id="rId935" name="Button 4966">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0327" r:id="rId936" name="Button 4967">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0353" r:id="rId937" name="Button 4993">
              <controlPr locked="0" defaultSize="0" print="0" autoFill="0" autoPict="0" macro="[0]!Sheet1.InsertNewTabl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0354" r:id="rId938" name="Button 4994">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0355" r:id="rId939" name="Button 4995">
              <controlPr locked="0" defaultSize="0" print="0" autoFill="0" autoPict="0" macro="[0]!Sheet1.deleteProcedure">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0356" r:id="rId940" name="Button 4996">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0357" r:id="rId941" name="Button 4997">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0383" r:id="rId942" name="Button 5023">
              <controlPr locked="0" defaultSize="0" print="0" autoFill="0" autoPict="0" macro="[0]!Sheet1.InsertNewTabl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0384" r:id="rId943" name="Button 5024">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0385" r:id="rId944" name="Button 5025">
              <controlPr locked="0" defaultSize="0" print="0" autoFill="0" autoPict="0" macro="[0]!Sheet1.deleteProcedure">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0386" r:id="rId945" name="Button 5026">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0387" r:id="rId946" name="Button 5027">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0413" r:id="rId947" name="Button 5053">
              <controlPr locked="0" defaultSize="0" print="0" autoFill="0" autoPict="0" macro="[0]!Sheet1.InsertNewTabl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0414" r:id="rId948" name="Button 5054">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0415" r:id="rId949" name="Button 5055">
              <controlPr locked="0" defaultSize="0" print="0" autoFill="0" autoPict="0" macro="[0]!Sheet1.deleteProcedure">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0416" r:id="rId950" name="Button 5056">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0417" r:id="rId951" name="Button 5057">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0443" r:id="rId952" name="Button 5083">
              <controlPr locked="0" defaultSize="0" print="0" autoFill="0" autoPict="0" macro="[0]!Sheet1.InsertNewTabl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0444" r:id="rId953" name="Button 5084">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0445" r:id="rId954" name="Button 5085">
              <controlPr locked="0" defaultSize="0" print="0" autoFill="0" autoPict="0" macro="[0]!Sheet1.deleteProcedure">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0470" r:id="rId955" name="Button 5110">
              <controlPr locked="0" defaultSize="0" print="0" autoFill="0" autoPict="0" macro="[0]!Sheet1.InsertNewTabl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0471" r:id="rId956" name="Button 5111">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0472" r:id="rId957" name="Button 5112">
              <controlPr locked="0" defaultSize="0" print="0" autoFill="0" autoPict="0" macro="[0]!Sheet1.deleteProcedure">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0498" r:id="rId958" name="Button 5138">
              <controlPr locked="0" defaultSize="0" print="0" autoFill="0" autoPict="0" macro="[0]!Sheet1.InsertNewTabl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0499" r:id="rId959" name="Button 5139">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0500" r:id="rId960" name="Button 5140">
              <controlPr locked="0" defaultSize="0" print="0" autoFill="0" autoPict="0" macro="[0]!Sheet1.deleteProcedure">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0525" r:id="rId961" name="Button 5165">
              <controlPr locked="0" defaultSize="0" print="0" autoFill="0" autoPict="0" macro="[0]!Sheet1.InsertNewTabl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0526" r:id="rId962" name="Button 5166">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0527" r:id="rId963" name="Button 5167">
              <controlPr locked="0" defaultSize="0" print="0" autoFill="0" autoPict="0" macro="[0]!Sheet1.deleteProcedure">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0553" r:id="rId964" name="Button 5193">
              <controlPr locked="0" defaultSize="0" print="0" autoFill="0" autoPict="0" macro="[0]!Sheet1.InsertNewTabl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0554" r:id="rId965" name="Button 5194">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0555" r:id="rId966" name="Button 5195">
              <controlPr locked="0" defaultSize="0" print="0" autoFill="0" autoPict="0" macro="[0]!Sheet1.deleteProcedure">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0556" r:id="rId967" name="Button 5196">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0557" r:id="rId968" name="Button 5197">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0583" r:id="rId969" name="Button 5223">
              <controlPr locked="0" defaultSize="0" print="0" autoFill="0" autoPict="0" macro="[0]!Sheet1.InsertNewTabl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0584" r:id="rId970" name="Button 5224">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0585" r:id="rId971" name="Button 5225">
              <controlPr locked="0" defaultSize="0" print="0" autoFill="0" autoPict="0" macro="[0]!Sheet1.deleteProcedure">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0586" r:id="rId972" name="Button 5226">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0587" r:id="rId973" name="Button 5227">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0588" r:id="rId974" name="Button 5228">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0589" r:id="rId975" name="Button 5229">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0590" r:id="rId976" name="Button 5230">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0591" r:id="rId977" name="Button 5231">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0617" r:id="rId978" name="Button 5257">
              <controlPr locked="0" defaultSize="0" print="0" autoFill="0" autoPict="0" macro="[0]!Sheet1.InsertNewTabl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0618" r:id="rId979" name="Button 5258">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0619" r:id="rId980" name="Button 5259">
              <controlPr locked="0" defaultSize="0" print="0" autoFill="0" autoPict="0" macro="[0]!Sheet1.deleteProcedure">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0620" r:id="rId981" name="Button 5260">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0621" r:id="rId982" name="Button 5261">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0622" r:id="rId983" name="Button 5262">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0623" r:id="rId984" name="Button 5263">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0624" r:id="rId985" name="Button 5264">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0625" r:id="rId986" name="Button 5265">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0652" r:id="rId987" name="Button 5292">
              <controlPr locked="0" defaultSize="0" print="0" autoFill="0" autoPict="0" macro="[0]!Sheet1.InsertNewTabl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0653" r:id="rId988" name="Button 5293">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0654" r:id="rId989" name="Button 5294">
              <controlPr locked="0" defaultSize="0" print="0" autoFill="0" autoPict="0" macro="[0]!Sheet1.deleteProcedure">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0655" r:id="rId990" name="Button 5295">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0656" r:id="rId991" name="Button 5296">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0657" r:id="rId992" name="Button 5297">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0683" r:id="rId993" name="Button 5323">
              <controlPr locked="0" defaultSize="0" print="0" autoFill="0" autoPict="0" macro="[0]!Sheet1.InsertNewTabl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0684" r:id="rId994" name="Button 5324">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0685" r:id="rId995" name="Button 5325">
              <controlPr locked="0" defaultSize="0" print="0" autoFill="0" autoPict="0" macro="[0]!Sheet1.deleteProcedure">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0686" r:id="rId996" name="Button 5326">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0687" r:id="rId997" name="Button 5327">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0688" r:id="rId998" name="Button 5328">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0714" r:id="rId999" name="Button 5354">
              <controlPr locked="0" defaultSize="0" print="0" autoFill="0" autoPict="0" macro="[0]!Sheet1.InsertNewTabl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0715" r:id="rId1000" name="Button 5355">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0716" r:id="rId1001" name="Button 5356">
              <controlPr locked="0" defaultSize="0" print="0" autoFill="0" autoPict="0" macro="[0]!Sheet1.deleteProcedure">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0717" r:id="rId1002" name="Button 5357">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0718" r:id="rId1003" name="Button 5358">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0744" r:id="rId1004" name="Button 5384">
              <controlPr locked="0" defaultSize="0" print="0" autoFill="0" autoPict="0" macro="[0]!Sheet1.InsertNewTabl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0745" r:id="rId1005" name="Button 5385">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0746" r:id="rId1006" name="Button 5386">
              <controlPr locked="0" defaultSize="0" print="0" autoFill="0" autoPict="0" macro="[0]!Sheet1.deleteProcedure">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0772" r:id="rId1007" name="Button 5412">
              <controlPr locked="0" defaultSize="0" print="0" autoFill="0" autoPict="0" macro="[0]!Sheet1.InsertNewTabl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0773" r:id="rId1008" name="Button 5413">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0774" r:id="rId1009" name="Button 5414">
              <controlPr locked="0" defaultSize="0" print="0" autoFill="0" autoPict="0" macro="[0]!Sheet1.deleteProcedure">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0775" r:id="rId1010" name="Button 5415">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0776" r:id="rId1011" name="Button 5416">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0802" r:id="rId1012" name="Button 5442">
              <controlPr locked="0" defaultSize="0" print="0" autoFill="0" autoPict="0" macro="[0]!Sheet1.InsertNewTabl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0803" r:id="rId1013" name="Button 5443">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0804" r:id="rId1014" name="Button 5444">
              <controlPr locked="0" defaultSize="0" print="0" autoFill="0" autoPict="0" macro="[0]!Sheet1.deleteProcedure">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0823" r:id="rId1015" name="Button 5463">
              <controlPr locked="0" defaultSize="0" print="0" autoFill="0" autoPict="0" macro="[0]!Sheet1.InsertNewTabl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0824" r:id="rId1016" name="Button 5464">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0825" r:id="rId1017" name="Button 5465">
              <controlPr locked="0" defaultSize="0" print="0" autoFill="0" autoPict="0" macro="[0]!Sheet1.deleteProcedure">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1383" r:id="rId1018" name="Button 6023">
              <controlPr locked="0" defaultSize="0" print="0" autoFill="0" autoPict="0" macro="[0]!Sheet1.InsertNewTabl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1384" r:id="rId1019" name="Button 6024">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1385" r:id="rId1020" name="Button 6025">
              <controlPr locked="0" defaultSize="0" print="0" autoFill="0" autoPict="0" macro="[0]!Sheet1.deleteProcedure">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1387" r:id="rId1021" name="Button 6027">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1388" r:id="rId1022" name="Button 6028">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1389" r:id="rId1023" name="Button 6029">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1390" r:id="rId1024" name="Button 6030">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1391" r:id="rId1025" name="Button 6031">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1392" r:id="rId1026" name="Button 6032">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1393" r:id="rId1027" name="Button 6033">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1394" r:id="rId1028" name="Button 6034">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1395" r:id="rId1029" name="Button 6035">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1396" r:id="rId1030" name="Button 6036">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1397" r:id="rId1031" name="Button 6037">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1398" r:id="rId1032" name="Button 6038">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1399" r:id="rId1033" name="Button 6039">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1400" r:id="rId1034" name="Button 6040">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1401" r:id="rId1035" name="Button 6041">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1402" r:id="rId1036" name="Button 6042">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1403" r:id="rId1037" name="Button 6043">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1404" r:id="rId1038" name="Button 6044">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1405" r:id="rId1039" name="Button 6045">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1406" r:id="rId1040" name="Button 6046">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1407" r:id="rId1041" name="Button 6047">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1408" r:id="rId1042" name="Button 6048">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1409" r:id="rId1043" name="Button 6049">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1410" r:id="rId1044" name="Button 6050">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1411" r:id="rId1045" name="Button 6051">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1439" r:id="rId1046" name="Button 6079">
              <controlPr locked="0" defaultSize="0" print="0" autoFill="0" autoPict="0" macro="[0]!Sheet1.InsertNewTabl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1440" r:id="rId1047" name="Button 6080">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1441" r:id="rId1048" name="Button 6081">
              <controlPr locked="0" defaultSize="0" print="0" autoFill="0" autoPict="0" macro="[0]!Sheet1.deleteProcedure">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1442" r:id="rId1049" name="Button 6082">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controls>
    </mc:Choice>
  </mc:AlternateContent>
  <tableParts count="134">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'Informacion '!$S$3:$S$7</xm:f>
          </x14:formula1>
          <xm:sqref>C16 C28 C40 C52 C64 C75 C86 C97 C108 C119 C130 C141 C153 C164 C175 C186 C197 C210 C223 C236 C249 C260 C271 C282 C293 C304 C315 C326 C340 C351 C363 C375 C387 C399 C433 C467 C537 C607 C618 C629 C646 C657 C674 C685 C721 C735 C749 C763 C777 C817 C837 C849 C871 C892 C913 C927 C941 C952 C963 C976 C989 C1001 C1013 C1025 C1037 C1048 C1059 C1076 C1088 C1099 C1111 C1122 C1137 C1149 C1160 C1175 C1186 C1199 C1211 C1223 C1235 C1247 C1273 C1311 C1368 C1379 C1392 C1406 C1424 C1442 C1454 C1474 C1493 C1534 C1553 C1564 C1575 C1586 C1598 C1610 C1640 C1670 C1684 C1698 C1715 C1732 C1743 C1754 C1811 C1822 C1833 C1844 C1855 C1868 C1881 C1894 C1907 C1918 C1929 C1940 C1951 C1964 C1981 C1998 C2012 C2026 C2039 C2050 C2063 C2074 C2085 C2121</xm:sqref>
        </x14:dataValidation>
        <x14:dataValidation type="list" allowBlank="1" showInputMessage="1" showErrorMessage="1">
          <x14:formula1>
            <xm:f>'Informacion '!$L$3:$L$17</xm:f>
          </x14:formula1>
          <xm:sqref>D16 D28 D40 D52 D64 D75 D86 D97 D108 D119 D130 D141 D153 D164 D175 D186 D197 D210 D223 D236 D249 D260 D271 D282 D293 D304 D315 D326 D340 D351 D363 D375 D387 D399 D433 D467 D537 D607 D618 D629 D646 D657 D674 D685 D721 D735 D749 D763 D777 D817 D837 D849 D871 D892 D913 D927 D941 D952 D963 D976 D989 D1001 D1013 D1025 D1037 D1048 D1059 D1076 D1088 D1099 D1111 D1122 D1137 D1149 D1160 D1175 D1186 D1199 D1211 D1223 D1235 D1247 D1273 D1311 D1368 D1379 D1392 D1406 D1424 D1442 D1454 D1474 D1493 D1534 D1553 D1564 D1575 D1586 D1598 D1610 D1640 D1670 D1684 D1698 D1715 D1732 D1743 D1754 D1811 D1822 D1833 D1844 D1855 D1868 D1881 D1894 D1907 D1918 D1929 D1940 D1951 D1964 D1981 D1998 D2012 D2026 D2039 D2050 D2063 D2074 D2085 D2121</xm:sqref>
        </x14:dataValidation>
        <x14:dataValidation type="list" allowBlank="1" showInputMessage="1" showErrorMessage="1">
          <x14:formula1>
            <xm:f>'Informacion '!$N$3:$N$5</xm:f>
          </x14:formula1>
          <xm:sqref>E16 E28 E40 E52 E64 E75 E86 E97 E108 E119 E130 E141 E153 E164 E175 E186 E197 E210 E223 E236 E249 E260 E271 E282 E293 E304 E315 E326 E340 E351 E363 E375 E387 E399 E433 E467 E537 E607 E618 E629 E646 E657 E674 E685 E721 E735 E749 E763 E777 E817 E837 E849 E871 E892 E913 E927 E941 E952 E963 E976 E989 E1001 E1013 E1025 E1037 E1048 E1059 E1076 E1088 E1099 E1111 E1122 E1137 E1149 E1160 E1175 E1186 E1199 E1211 E1223 E1235 E1247 E1273 E1311 E1368 E1379 E1392 E1406 E1424 E1442 E1454 E1474 E1493 E1534 E1553 E1564 E1575 E1586 E1598 E1610 E1640 E1670 E1684 E1698 E1715 E1732 E1743 E1754 E1811 E1822 E1833 E1844 E1855 E1868 E1881 E1894 E1907 E1918 E1929 E1940 E1951 E1964 E1981 E1998 E2012 E2026 E2039 E2050 E2063 E2074 E2085 E2121</xm:sqref>
        </x14:dataValidation>
        <x14:dataValidation type="list" allowBlank="1" showInputMessage="1" showErrorMessage="1">
          <x14:formula1>
            <xm:f>'C:\Users\THE BEST\Desktop\[PACC_2022_INESPRE 05 01 2022 02.xlsm]Informacion '!#REF!</xm:f>
          </x14:formula1>
          <xm:sqref>C797 C1508</xm:sqref>
        </x14:dataValidation>
        <x14:dataValidation type="list" allowBlank="1" showInputMessage="1" showErrorMessage="1">
          <x14:formula1>
            <xm:f>'C:\Users\THE BEST\Desktop\[PACC_2022_INESPRE 05 01 2022 02.xlsm]Informacion '!#REF!</xm:f>
          </x14:formula1>
          <xm:sqref>D797 D1508</xm:sqref>
        </x14:dataValidation>
        <x14:dataValidation type="list" allowBlank="1" showInputMessage="1" showErrorMessage="1">
          <x14:formula1>
            <xm:f>'C:\Users\THE BEST\Desktop\[PACC_2022_INESPRE 05 01 2022 02.xlsm]Informacion '!#REF!</xm:f>
          </x14:formula1>
          <xm:sqref>E797 E1508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7762</v>
      </c>
      <c r="H1" s="12"/>
      <c r="I1" s="12"/>
      <c r="J1" s="12"/>
    </row>
    <row r="2" spans="1:21" ht="22.5" x14ac:dyDescent="0.2">
      <c r="A2" s="14" t="s">
        <v>1181</v>
      </c>
      <c r="B2" s="17" t="s">
        <v>1181</v>
      </c>
      <c r="C2" s="18" t="s">
        <v>4729</v>
      </c>
      <c r="D2" s="17" t="s">
        <v>1181</v>
      </c>
      <c r="E2" s="20" t="s">
        <v>4729</v>
      </c>
      <c r="F2" s="20" t="s">
        <v>5479</v>
      </c>
      <c r="G2" s="21" t="s">
        <v>1181</v>
      </c>
      <c r="H2" s="22" t="s">
        <v>4729</v>
      </c>
      <c r="I2" s="22" t="s">
        <v>5479</v>
      </c>
      <c r="J2" s="23" t="s">
        <v>17010</v>
      </c>
      <c r="L2" s="4" t="s">
        <v>15258</v>
      </c>
      <c r="N2" s="4" t="s">
        <v>15296</v>
      </c>
      <c r="P2" s="4" t="s">
        <v>18112</v>
      </c>
      <c r="Q2" s="25" t="s">
        <v>5088</v>
      </c>
      <c r="S2" s="4" t="s">
        <v>12273</v>
      </c>
      <c r="U2" s="4" t="s">
        <v>12985</v>
      </c>
    </row>
    <row r="3" spans="1:21" x14ac:dyDescent="0.2">
      <c r="A3" s="5" t="s">
        <v>1709</v>
      </c>
      <c r="B3" s="5" t="s">
        <v>1709</v>
      </c>
      <c r="C3" s="5" t="s">
        <v>8809</v>
      </c>
      <c r="D3" s="5" t="s">
        <v>1709</v>
      </c>
      <c r="E3" s="5" t="s">
        <v>8809</v>
      </c>
      <c r="F3" s="5" t="s">
        <v>3718</v>
      </c>
      <c r="G3" s="6" t="s">
        <v>3189</v>
      </c>
      <c r="H3" s="6" t="s">
        <v>7353</v>
      </c>
      <c r="I3" s="6" t="s">
        <v>13938</v>
      </c>
      <c r="J3" s="6" t="s">
        <v>13938</v>
      </c>
      <c r="L3" s="7" t="s">
        <v>1875</v>
      </c>
      <c r="N3" s="5" t="s">
        <v>8856</v>
      </c>
      <c r="P3" s="5" t="s">
        <v>5437</v>
      </c>
      <c r="Q3" s="5" t="s">
        <v>16989</v>
      </c>
      <c r="S3" s="11" t="s">
        <v>17799</v>
      </c>
      <c r="U3" s="5" t="s">
        <v>12551</v>
      </c>
    </row>
    <row r="4" spans="1:21" x14ac:dyDescent="0.2">
      <c r="A4" s="5" t="s">
        <v>8095</v>
      </c>
      <c r="B4" s="5" t="s">
        <v>1709</v>
      </c>
      <c r="C4" s="5" t="s">
        <v>12632</v>
      </c>
      <c r="D4" s="5" t="s">
        <v>1709</v>
      </c>
      <c r="E4" s="5" t="s">
        <v>8809</v>
      </c>
      <c r="F4" s="5" t="s">
        <v>4316</v>
      </c>
      <c r="G4" s="6" t="s">
        <v>3189</v>
      </c>
      <c r="H4" s="6" t="s">
        <v>7353</v>
      </c>
      <c r="I4" s="6" t="s">
        <v>13938</v>
      </c>
      <c r="J4" s="6" t="s">
        <v>841</v>
      </c>
      <c r="L4" s="7" t="s">
        <v>17484</v>
      </c>
      <c r="N4" s="5" t="s">
        <v>6033</v>
      </c>
      <c r="P4" s="5" t="s">
        <v>4870</v>
      </c>
      <c r="Q4" s="5" t="s">
        <v>10305</v>
      </c>
      <c r="S4" s="11" t="s">
        <v>6799</v>
      </c>
    </row>
    <row r="5" spans="1:21" x14ac:dyDescent="0.2">
      <c r="A5" s="5" t="s">
        <v>3189</v>
      </c>
      <c r="B5" s="5" t="s">
        <v>1709</v>
      </c>
      <c r="C5" s="5" t="s">
        <v>17758</v>
      </c>
      <c r="D5" s="5" t="s">
        <v>1709</v>
      </c>
      <c r="E5" s="5" t="s">
        <v>8809</v>
      </c>
      <c r="F5" s="5" t="s">
        <v>2914</v>
      </c>
      <c r="G5" s="6" t="s">
        <v>3189</v>
      </c>
      <c r="H5" s="6" t="s">
        <v>7353</v>
      </c>
      <c r="I5" s="6" t="s">
        <v>13938</v>
      </c>
      <c r="J5" s="6" t="s">
        <v>2581</v>
      </c>
      <c r="L5" s="7" t="s">
        <v>10172</v>
      </c>
      <c r="N5" s="5" t="s">
        <v>17855</v>
      </c>
      <c r="P5" s="5" t="s">
        <v>16749</v>
      </c>
      <c r="Q5" s="5" t="s">
        <v>14628</v>
      </c>
      <c r="S5" s="11" t="s">
        <v>15699</v>
      </c>
    </row>
    <row r="6" spans="1:21" x14ac:dyDescent="0.2">
      <c r="A6" s="5" t="s">
        <v>1492</v>
      </c>
      <c r="B6" s="5" t="s">
        <v>8095</v>
      </c>
      <c r="C6" s="5" t="s">
        <v>18174</v>
      </c>
      <c r="D6" s="5" t="s">
        <v>1709</v>
      </c>
      <c r="E6" s="5" t="s">
        <v>8809</v>
      </c>
      <c r="F6" s="5" t="s">
        <v>1675</v>
      </c>
      <c r="G6" s="6" t="s">
        <v>3189</v>
      </c>
      <c r="H6" s="6" t="s">
        <v>7353</v>
      </c>
      <c r="I6" s="6" t="s">
        <v>2568</v>
      </c>
      <c r="J6" s="6" t="s">
        <v>2568</v>
      </c>
      <c r="L6" s="5" t="s">
        <v>3844</v>
      </c>
      <c r="P6" s="5" t="s">
        <v>11827</v>
      </c>
      <c r="Q6" s="5" t="s">
        <v>10375</v>
      </c>
      <c r="S6" s="11" t="s">
        <v>6150</v>
      </c>
    </row>
    <row r="7" spans="1:21" x14ac:dyDescent="0.2">
      <c r="A7" s="5" t="s">
        <v>18356</v>
      </c>
      <c r="B7" s="5" t="s">
        <v>8095</v>
      </c>
      <c r="C7" s="5" t="s">
        <v>2599</v>
      </c>
      <c r="D7" s="5" t="s">
        <v>1709</v>
      </c>
      <c r="E7" s="5" t="s">
        <v>8809</v>
      </c>
      <c r="F7" s="5" t="s">
        <v>9130</v>
      </c>
      <c r="G7" s="6" t="s">
        <v>3189</v>
      </c>
      <c r="H7" s="6" t="s">
        <v>7353</v>
      </c>
      <c r="I7" s="6" t="s">
        <v>6359</v>
      </c>
      <c r="J7" s="6" t="s">
        <v>6359</v>
      </c>
      <c r="L7" s="5" t="s">
        <v>7242</v>
      </c>
      <c r="P7" s="5" t="s">
        <v>8119</v>
      </c>
      <c r="Q7" s="5" t="s">
        <v>435</v>
      </c>
      <c r="S7" s="11" t="s">
        <v>9450</v>
      </c>
    </row>
    <row r="8" spans="1:21" x14ac:dyDescent="0.2">
      <c r="A8" s="5" t="s">
        <v>5958</v>
      </c>
      <c r="B8" s="5" t="s">
        <v>8095</v>
      </c>
      <c r="C8" s="5" t="s">
        <v>5889</v>
      </c>
      <c r="D8" s="5" t="s">
        <v>1709</v>
      </c>
      <c r="E8" s="5" t="s">
        <v>8809</v>
      </c>
      <c r="F8" s="5" t="s">
        <v>13556</v>
      </c>
      <c r="G8" s="6" t="s">
        <v>3189</v>
      </c>
      <c r="H8" s="6" t="s">
        <v>7353</v>
      </c>
      <c r="I8" s="6" t="s">
        <v>6359</v>
      </c>
      <c r="J8" s="6" t="s">
        <v>4038</v>
      </c>
      <c r="L8" s="5" t="s">
        <v>4321</v>
      </c>
      <c r="P8" s="5" t="s">
        <v>9956</v>
      </c>
      <c r="Q8" s="5" t="s">
        <v>9612</v>
      </c>
      <c r="S8" s="11"/>
    </row>
    <row r="9" spans="1:21" x14ac:dyDescent="0.2">
      <c r="A9" s="5" t="s">
        <v>12508</v>
      </c>
      <c r="B9" s="5" t="s">
        <v>3189</v>
      </c>
      <c r="C9" s="5" t="s">
        <v>7353</v>
      </c>
      <c r="D9" s="5" t="s">
        <v>1709</v>
      </c>
      <c r="E9" s="5" t="s">
        <v>8809</v>
      </c>
      <c r="F9" s="5" t="s">
        <v>14111</v>
      </c>
      <c r="G9" s="6" t="s">
        <v>3189</v>
      </c>
      <c r="H9" s="6" t="s">
        <v>7353</v>
      </c>
      <c r="I9" s="6" t="s">
        <v>6878</v>
      </c>
      <c r="J9" s="6" t="s">
        <v>6878</v>
      </c>
      <c r="L9" s="7" t="s">
        <v>7199</v>
      </c>
      <c r="P9" s="5" t="s">
        <v>17162</v>
      </c>
      <c r="Q9" s="5" t="s">
        <v>2023</v>
      </c>
      <c r="S9" s="9"/>
    </row>
    <row r="10" spans="1:21" x14ac:dyDescent="0.2">
      <c r="A10" s="5" t="s">
        <v>17540</v>
      </c>
      <c r="B10" s="5" t="s">
        <v>3189</v>
      </c>
      <c r="C10" s="5" t="s">
        <v>10738</v>
      </c>
      <c r="D10" s="5" t="s">
        <v>1709</v>
      </c>
      <c r="E10" s="5" t="s">
        <v>8809</v>
      </c>
      <c r="F10" s="5" t="s">
        <v>9059</v>
      </c>
      <c r="G10" s="6" t="s">
        <v>3189</v>
      </c>
      <c r="H10" s="6" t="s">
        <v>7353</v>
      </c>
      <c r="I10" s="6" t="s">
        <v>4811</v>
      </c>
      <c r="J10" s="6" t="s">
        <v>4811</v>
      </c>
      <c r="L10" s="5" t="s">
        <v>7248</v>
      </c>
      <c r="P10" s="5" t="s">
        <v>6584</v>
      </c>
      <c r="Q10" s="5" t="s">
        <v>1327</v>
      </c>
    </row>
    <row r="11" spans="1:21" ht="22.5" x14ac:dyDescent="0.2">
      <c r="A11" s="5" t="s">
        <v>16543</v>
      </c>
      <c r="B11" s="5" t="s">
        <v>3189</v>
      </c>
      <c r="C11" s="5" t="s">
        <v>2813</v>
      </c>
      <c r="D11" s="5" t="s">
        <v>1709</v>
      </c>
      <c r="E11" s="5" t="s">
        <v>8809</v>
      </c>
      <c r="F11" s="5" t="s">
        <v>15235</v>
      </c>
      <c r="G11" s="6" t="s">
        <v>3189</v>
      </c>
      <c r="H11" s="6" t="s">
        <v>7353</v>
      </c>
      <c r="I11" s="6" t="s">
        <v>3661</v>
      </c>
      <c r="J11" s="6" t="s">
        <v>13870</v>
      </c>
      <c r="L11" s="5" t="s">
        <v>11342</v>
      </c>
      <c r="P11" s="5" t="s">
        <v>5508</v>
      </c>
      <c r="Q11" s="5" t="s">
        <v>9561</v>
      </c>
    </row>
    <row r="12" spans="1:21" ht="22.5" x14ac:dyDescent="0.2">
      <c r="A12" s="5" t="s">
        <v>3080</v>
      </c>
      <c r="B12" s="5" t="s">
        <v>3189</v>
      </c>
      <c r="C12" s="5" t="s">
        <v>5431</v>
      </c>
      <c r="D12" s="5" t="s">
        <v>1709</v>
      </c>
      <c r="E12" s="5" t="s">
        <v>12632</v>
      </c>
      <c r="F12" s="5" t="s">
        <v>17504</v>
      </c>
      <c r="G12" s="6" t="s">
        <v>3189</v>
      </c>
      <c r="H12" s="6" t="s">
        <v>7353</v>
      </c>
      <c r="I12" s="6" t="s">
        <v>3661</v>
      </c>
      <c r="J12" s="6" t="s">
        <v>17128</v>
      </c>
      <c r="L12" s="5" t="s">
        <v>15036</v>
      </c>
      <c r="P12" s="5" t="s">
        <v>3811</v>
      </c>
      <c r="Q12" s="5" t="s">
        <v>14295</v>
      </c>
      <c r="S12" s="24"/>
    </row>
    <row r="13" spans="1:21" ht="22.5" x14ac:dyDescent="0.2">
      <c r="B13" s="5" t="s">
        <v>1492</v>
      </c>
      <c r="C13" s="5" t="s">
        <v>11527</v>
      </c>
      <c r="D13" s="5" t="s">
        <v>1709</v>
      </c>
      <c r="E13" s="5" t="s">
        <v>12632</v>
      </c>
      <c r="F13" s="5" t="s">
        <v>18404</v>
      </c>
      <c r="G13" s="6" t="s">
        <v>3189</v>
      </c>
      <c r="H13" s="6" t="s">
        <v>7353</v>
      </c>
      <c r="I13" s="6" t="s">
        <v>3661</v>
      </c>
      <c r="J13" s="6" t="s">
        <v>16865</v>
      </c>
      <c r="L13" s="7" t="s">
        <v>2518</v>
      </c>
      <c r="P13" s="5" t="s">
        <v>3806</v>
      </c>
      <c r="Q13" s="5" t="s">
        <v>4694</v>
      </c>
      <c r="S13" s="24"/>
    </row>
    <row r="14" spans="1:21" ht="22.5" x14ac:dyDescent="0.2">
      <c r="B14" s="5" t="s">
        <v>1492</v>
      </c>
      <c r="C14" s="5" t="s">
        <v>10529</v>
      </c>
      <c r="D14" s="5" t="s">
        <v>1709</v>
      </c>
      <c r="E14" s="5" t="s">
        <v>12632</v>
      </c>
      <c r="F14" s="5" t="s">
        <v>549</v>
      </c>
      <c r="G14" s="6" t="s">
        <v>3189</v>
      </c>
      <c r="H14" s="6" t="s">
        <v>7353</v>
      </c>
      <c r="I14" s="6" t="s">
        <v>3661</v>
      </c>
      <c r="J14" s="6" t="s">
        <v>16956</v>
      </c>
      <c r="L14" s="7" t="s">
        <v>17902</v>
      </c>
      <c r="P14" s="5" t="s">
        <v>15635</v>
      </c>
      <c r="Q14" s="5" t="s">
        <v>5294</v>
      </c>
    </row>
    <row r="15" spans="1:21" ht="22.5" x14ac:dyDescent="0.2">
      <c r="B15" s="5" t="s">
        <v>1492</v>
      </c>
      <c r="C15" s="5" t="s">
        <v>13974</v>
      </c>
      <c r="D15" s="5" t="s">
        <v>1709</v>
      </c>
      <c r="E15" s="5" t="s">
        <v>12632</v>
      </c>
      <c r="F15" s="5" t="s">
        <v>18117</v>
      </c>
      <c r="G15" s="6" t="s">
        <v>3189</v>
      </c>
      <c r="H15" s="6" t="s">
        <v>7353</v>
      </c>
      <c r="I15" s="6" t="s">
        <v>3661</v>
      </c>
      <c r="J15" s="6" t="s">
        <v>3661</v>
      </c>
      <c r="L15" s="7" t="s">
        <v>9400</v>
      </c>
      <c r="P15" s="5" t="s">
        <v>9902</v>
      </c>
      <c r="Q15" s="5" t="s">
        <v>7439</v>
      </c>
    </row>
    <row r="16" spans="1:21" x14ac:dyDescent="0.2">
      <c r="B16" s="5" t="s">
        <v>1492</v>
      </c>
      <c r="C16" s="5" t="s">
        <v>12135</v>
      </c>
      <c r="D16" s="5" t="s">
        <v>1709</v>
      </c>
      <c r="E16" s="5" t="s">
        <v>12632</v>
      </c>
      <c r="F16" s="5" t="s">
        <v>1018</v>
      </c>
      <c r="G16" s="6" t="s">
        <v>3189</v>
      </c>
      <c r="H16" s="6" t="s">
        <v>7353</v>
      </c>
      <c r="I16" s="6" t="s">
        <v>1382</v>
      </c>
      <c r="J16" s="6" t="s">
        <v>12911</v>
      </c>
      <c r="L16" s="7" t="s">
        <v>13090</v>
      </c>
      <c r="P16" s="5" t="s">
        <v>4866</v>
      </c>
      <c r="Q16" s="5" t="s">
        <v>13533</v>
      </c>
    </row>
    <row r="17" spans="2:17" x14ac:dyDescent="0.2">
      <c r="B17" s="5" t="s">
        <v>18356</v>
      </c>
      <c r="C17" s="5" t="s">
        <v>15160</v>
      </c>
      <c r="D17" s="5" t="s">
        <v>1709</v>
      </c>
      <c r="E17" s="5" t="s">
        <v>12632</v>
      </c>
      <c r="F17" s="5" t="s">
        <v>4048</v>
      </c>
      <c r="G17" s="6" t="s">
        <v>3189</v>
      </c>
      <c r="H17" s="6" t="s">
        <v>7353</v>
      </c>
      <c r="I17" s="6" t="s">
        <v>1382</v>
      </c>
      <c r="J17" s="6" t="s">
        <v>16587</v>
      </c>
      <c r="L17" s="7" t="s">
        <v>156</v>
      </c>
      <c r="P17" s="5" t="s">
        <v>16616</v>
      </c>
      <c r="Q17" s="5" t="s">
        <v>6421</v>
      </c>
    </row>
    <row r="18" spans="2:17" x14ac:dyDescent="0.2">
      <c r="B18" s="5" t="s">
        <v>18356</v>
      </c>
      <c r="C18" s="5" t="s">
        <v>5156</v>
      </c>
      <c r="D18" s="5" t="s">
        <v>1709</v>
      </c>
      <c r="E18" s="5" t="s">
        <v>12632</v>
      </c>
      <c r="F18" s="5" t="s">
        <v>2292</v>
      </c>
      <c r="G18" s="6" t="s">
        <v>3189</v>
      </c>
      <c r="H18" s="6" t="s">
        <v>7353</v>
      </c>
      <c r="I18" s="6" t="s">
        <v>1382</v>
      </c>
      <c r="J18" s="6" t="s">
        <v>3580</v>
      </c>
      <c r="P18" s="5" t="s">
        <v>1648</v>
      </c>
      <c r="Q18" s="5" t="s">
        <v>15637</v>
      </c>
    </row>
    <row r="19" spans="2:17" x14ac:dyDescent="0.2">
      <c r="B19" s="5" t="s">
        <v>18356</v>
      </c>
      <c r="C19" s="5" t="s">
        <v>2170</v>
      </c>
      <c r="D19" s="5" t="s">
        <v>1709</v>
      </c>
      <c r="E19" s="5" t="s">
        <v>12632</v>
      </c>
      <c r="F19" s="5" t="s">
        <v>7246</v>
      </c>
      <c r="G19" s="6" t="s">
        <v>3189</v>
      </c>
      <c r="H19" s="6" t="s">
        <v>7353</v>
      </c>
      <c r="I19" s="6" t="s">
        <v>1382</v>
      </c>
      <c r="J19" s="6" t="s">
        <v>7228</v>
      </c>
      <c r="P19" s="5" t="s">
        <v>3807</v>
      </c>
      <c r="Q19" s="5" t="s">
        <v>17480</v>
      </c>
    </row>
    <row r="20" spans="2:17" x14ac:dyDescent="0.2">
      <c r="B20" s="5" t="s">
        <v>18356</v>
      </c>
      <c r="C20" s="5" t="s">
        <v>6674</v>
      </c>
      <c r="D20" s="5" t="s">
        <v>1709</v>
      </c>
      <c r="E20" s="5" t="s">
        <v>12632</v>
      </c>
      <c r="F20" s="5" t="s">
        <v>1623</v>
      </c>
      <c r="G20" s="6" t="s">
        <v>3189</v>
      </c>
      <c r="H20" s="6" t="s">
        <v>7353</v>
      </c>
      <c r="I20" s="6" t="s">
        <v>1382</v>
      </c>
      <c r="J20" s="6" t="s">
        <v>1382</v>
      </c>
      <c r="P20" s="5" t="s">
        <v>12957</v>
      </c>
      <c r="Q20" s="5" t="s">
        <v>18144</v>
      </c>
    </row>
    <row r="21" spans="2:17" ht="22.5" x14ac:dyDescent="0.2">
      <c r="B21" s="5" t="s">
        <v>5958</v>
      </c>
      <c r="C21" s="5" t="s">
        <v>2698</v>
      </c>
      <c r="D21" s="5" t="s">
        <v>1709</v>
      </c>
      <c r="E21" s="5" t="s">
        <v>17758</v>
      </c>
      <c r="F21" s="5" t="s">
        <v>4882</v>
      </c>
      <c r="G21" s="6" t="s">
        <v>3189</v>
      </c>
      <c r="H21" s="6" t="s">
        <v>10738</v>
      </c>
      <c r="I21" s="6" t="s">
        <v>11260</v>
      </c>
      <c r="J21" s="6" t="s">
        <v>5376</v>
      </c>
      <c r="P21" s="5" t="s">
        <v>305</v>
      </c>
      <c r="Q21" s="5" t="s">
        <v>13265</v>
      </c>
    </row>
    <row r="22" spans="2:17" ht="22.5" x14ac:dyDescent="0.2">
      <c r="B22" s="5" t="s">
        <v>5958</v>
      </c>
      <c r="C22" s="5" t="s">
        <v>5615</v>
      </c>
      <c r="D22" s="5" t="s">
        <v>1709</v>
      </c>
      <c r="E22" s="5" t="s">
        <v>17758</v>
      </c>
      <c r="F22" s="5" t="s">
        <v>46</v>
      </c>
      <c r="G22" s="6" t="s">
        <v>3189</v>
      </c>
      <c r="H22" s="6" t="s">
        <v>10738</v>
      </c>
      <c r="I22" s="6" t="s">
        <v>11260</v>
      </c>
      <c r="J22" s="6" t="s">
        <v>11260</v>
      </c>
      <c r="P22" s="5" t="s">
        <v>4444</v>
      </c>
      <c r="Q22" s="5" t="s">
        <v>17560</v>
      </c>
    </row>
    <row r="23" spans="2:17" ht="22.5" x14ac:dyDescent="0.2">
      <c r="B23" s="5" t="s">
        <v>5958</v>
      </c>
      <c r="C23" s="5" t="s">
        <v>18823</v>
      </c>
      <c r="D23" s="5" t="s">
        <v>1709</v>
      </c>
      <c r="E23" s="5" t="s">
        <v>17758</v>
      </c>
      <c r="F23" s="5" t="s">
        <v>13270</v>
      </c>
      <c r="G23" s="6" t="s">
        <v>3189</v>
      </c>
      <c r="H23" s="6" t="s">
        <v>10738</v>
      </c>
      <c r="I23" s="6" t="s">
        <v>5246</v>
      </c>
      <c r="J23" s="6" t="s">
        <v>16932</v>
      </c>
      <c r="P23" s="5" t="s">
        <v>1174</v>
      </c>
      <c r="Q23" s="5" t="s">
        <v>10022</v>
      </c>
    </row>
    <row r="24" spans="2:17" ht="22.5" x14ac:dyDescent="0.2">
      <c r="B24" s="5" t="s">
        <v>5958</v>
      </c>
      <c r="C24" s="5" t="s">
        <v>12706</v>
      </c>
      <c r="D24" s="5" t="s">
        <v>1709</v>
      </c>
      <c r="E24" s="5" t="s">
        <v>17758</v>
      </c>
      <c r="F24" s="5" t="s">
        <v>3364</v>
      </c>
      <c r="G24" s="6" t="s">
        <v>3189</v>
      </c>
      <c r="H24" s="6" t="s">
        <v>10738</v>
      </c>
      <c r="I24" s="6" t="s">
        <v>5246</v>
      </c>
      <c r="J24" s="6" t="s">
        <v>5246</v>
      </c>
      <c r="P24" s="5" t="s">
        <v>7455</v>
      </c>
      <c r="Q24" s="5" t="s">
        <v>6823</v>
      </c>
    </row>
    <row r="25" spans="2:17" ht="22.5" x14ac:dyDescent="0.2">
      <c r="B25" s="5" t="s">
        <v>12508</v>
      </c>
      <c r="C25" s="5" t="s">
        <v>3429</v>
      </c>
      <c r="D25" s="5" t="s">
        <v>8095</v>
      </c>
      <c r="E25" s="5" t="s">
        <v>18174</v>
      </c>
      <c r="F25" s="5" t="s">
        <v>1154</v>
      </c>
      <c r="G25" s="6" t="s">
        <v>3189</v>
      </c>
      <c r="H25" s="6" t="s">
        <v>10738</v>
      </c>
      <c r="I25" s="6" t="s">
        <v>15243</v>
      </c>
      <c r="J25" s="6" t="s">
        <v>15243</v>
      </c>
      <c r="P25" s="5" t="s">
        <v>4869</v>
      </c>
      <c r="Q25" s="5" t="s">
        <v>15649</v>
      </c>
    </row>
    <row r="26" spans="2:17" ht="22.5" x14ac:dyDescent="0.2">
      <c r="B26" s="5" t="s">
        <v>12508</v>
      </c>
      <c r="C26" s="5" t="s">
        <v>2459</v>
      </c>
      <c r="D26" s="5" t="s">
        <v>8095</v>
      </c>
      <c r="E26" s="5" t="s">
        <v>18174</v>
      </c>
      <c r="F26" s="5" t="s">
        <v>18784</v>
      </c>
      <c r="G26" s="6" t="s">
        <v>3189</v>
      </c>
      <c r="H26" s="6" t="s">
        <v>2813</v>
      </c>
      <c r="I26" s="6" t="s">
        <v>10850</v>
      </c>
      <c r="J26" s="6" t="s">
        <v>1028</v>
      </c>
      <c r="P26" s="5" t="s">
        <v>5734</v>
      </c>
      <c r="Q26" s="5" t="s">
        <v>1616</v>
      </c>
    </row>
    <row r="27" spans="2:17" ht="22.5" x14ac:dyDescent="0.2">
      <c r="B27" s="5" t="s">
        <v>17540</v>
      </c>
      <c r="C27" s="5" t="s">
        <v>7759</v>
      </c>
      <c r="D27" s="5" t="s">
        <v>8095</v>
      </c>
      <c r="E27" s="5" t="s">
        <v>18174</v>
      </c>
      <c r="F27" s="5" t="s">
        <v>5974</v>
      </c>
      <c r="G27" s="6" t="s">
        <v>3189</v>
      </c>
      <c r="H27" s="6" t="s">
        <v>2813</v>
      </c>
      <c r="I27" s="6" t="s">
        <v>10850</v>
      </c>
      <c r="J27" s="6" t="s">
        <v>10850</v>
      </c>
      <c r="P27" s="5" t="s">
        <v>9216</v>
      </c>
      <c r="Q27" s="5" t="s">
        <v>5079</v>
      </c>
    </row>
    <row r="28" spans="2:17" ht="22.5" x14ac:dyDescent="0.2">
      <c r="B28" s="5" t="s">
        <v>17540</v>
      </c>
      <c r="C28" s="5" t="s">
        <v>628</v>
      </c>
      <c r="D28" s="5" t="s">
        <v>8095</v>
      </c>
      <c r="E28" s="5" t="s">
        <v>18174</v>
      </c>
      <c r="F28" s="5" t="s">
        <v>18435</v>
      </c>
      <c r="G28" s="6" t="s">
        <v>3189</v>
      </c>
      <c r="H28" s="6" t="s">
        <v>2813</v>
      </c>
      <c r="I28" s="6" t="s">
        <v>10850</v>
      </c>
      <c r="J28" s="6" t="s">
        <v>5953</v>
      </c>
      <c r="P28" s="5" t="s">
        <v>12998</v>
      </c>
      <c r="Q28" s="5" t="s">
        <v>6741</v>
      </c>
    </row>
    <row r="29" spans="2:17" ht="22.5" x14ac:dyDescent="0.2">
      <c r="B29" s="5" t="s">
        <v>17540</v>
      </c>
      <c r="C29" s="5" t="s">
        <v>10725</v>
      </c>
      <c r="D29" s="5" t="s">
        <v>8095</v>
      </c>
      <c r="E29" s="5" t="s">
        <v>2599</v>
      </c>
      <c r="F29" s="5" t="s">
        <v>12131</v>
      </c>
      <c r="G29" s="6" t="s">
        <v>3189</v>
      </c>
      <c r="H29" s="6" t="s">
        <v>2813</v>
      </c>
      <c r="I29" s="6" t="s">
        <v>3122</v>
      </c>
      <c r="J29" s="6" t="s">
        <v>3122</v>
      </c>
      <c r="P29" s="5" t="s">
        <v>5199</v>
      </c>
      <c r="Q29" s="5" t="s">
        <v>4736</v>
      </c>
    </row>
    <row r="30" spans="2:17" ht="22.5" x14ac:dyDescent="0.2">
      <c r="B30" s="5" t="s">
        <v>16543</v>
      </c>
      <c r="C30" s="5" t="s">
        <v>9645</v>
      </c>
      <c r="D30" s="5" t="s">
        <v>8095</v>
      </c>
      <c r="E30" s="5" t="s">
        <v>2599</v>
      </c>
      <c r="F30" s="5" t="s">
        <v>5829</v>
      </c>
      <c r="G30" s="6" t="s">
        <v>3189</v>
      </c>
      <c r="H30" s="6" t="s">
        <v>2813</v>
      </c>
      <c r="I30" s="6" t="s">
        <v>3122</v>
      </c>
      <c r="J30" s="6" t="s">
        <v>15386</v>
      </c>
      <c r="P30" s="5" t="s">
        <v>11828</v>
      </c>
      <c r="Q30" s="5" t="s">
        <v>14110</v>
      </c>
    </row>
    <row r="31" spans="2:17" ht="22.5" x14ac:dyDescent="0.2">
      <c r="B31" s="5" t="s">
        <v>16543</v>
      </c>
      <c r="C31" s="5" t="s">
        <v>16565</v>
      </c>
      <c r="D31" s="5" t="s">
        <v>8095</v>
      </c>
      <c r="E31" s="5" t="s">
        <v>2599</v>
      </c>
      <c r="F31" s="5" t="s">
        <v>10376</v>
      </c>
      <c r="G31" s="6" t="s">
        <v>3189</v>
      </c>
      <c r="H31" s="6" t="s">
        <v>2813</v>
      </c>
      <c r="I31" s="6" t="s">
        <v>10952</v>
      </c>
      <c r="J31" s="6" t="s">
        <v>3383</v>
      </c>
      <c r="P31" s="5" t="s">
        <v>4983</v>
      </c>
      <c r="Q31" s="5" t="s">
        <v>3843</v>
      </c>
    </row>
    <row r="32" spans="2:17" ht="22.5" x14ac:dyDescent="0.2">
      <c r="B32" s="5" t="s">
        <v>16543</v>
      </c>
      <c r="C32" s="5" t="s">
        <v>8706</v>
      </c>
      <c r="D32" s="5" t="s">
        <v>8095</v>
      </c>
      <c r="E32" s="5" t="s">
        <v>5889</v>
      </c>
      <c r="F32" s="5" t="s">
        <v>1828</v>
      </c>
      <c r="G32" s="6" t="s">
        <v>3189</v>
      </c>
      <c r="H32" s="6" t="s">
        <v>2813</v>
      </c>
      <c r="I32" s="6" t="s">
        <v>10952</v>
      </c>
      <c r="J32" s="6" t="s">
        <v>4447</v>
      </c>
      <c r="P32" s="5" t="s">
        <v>4984</v>
      </c>
      <c r="Q32" s="5" t="s">
        <v>12283</v>
      </c>
    </row>
    <row r="33" spans="2:17" ht="22.5" x14ac:dyDescent="0.2">
      <c r="B33" s="5" t="s">
        <v>3080</v>
      </c>
      <c r="C33" s="5" t="s">
        <v>11113</v>
      </c>
      <c r="D33" s="5" t="s">
        <v>8095</v>
      </c>
      <c r="E33" s="5" t="s">
        <v>5889</v>
      </c>
      <c r="F33" s="5" t="s">
        <v>39</v>
      </c>
      <c r="G33" s="6" t="s">
        <v>3189</v>
      </c>
      <c r="H33" s="6" t="s">
        <v>2813</v>
      </c>
      <c r="I33" s="6" t="s">
        <v>10952</v>
      </c>
      <c r="J33" s="6" t="s">
        <v>10952</v>
      </c>
      <c r="P33" s="5" t="s">
        <v>12942</v>
      </c>
      <c r="Q33" s="5" t="s">
        <v>7580</v>
      </c>
    </row>
    <row r="34" spans="2:17" ht="22.5" x14ac:dyDescent="0.2">
      <c r="B34" s="5" t="s">
        <v>3080</v>
      </c>
      <c r="C34" s="5" t="s">
        <v>14449</v>
      </c>
      <c r="D34" s="5" t="s">
        <v>8095</v>
      </c>
      <c r="E34" s="5" t="s">
        <v>5889</v>
      </c>
      <c r="F34" s="5" t="s">
        <v>9710</v>
      </c>
      <c r="G34" s="6" t="s">
        <v>3189</v>
      </c>
      <c r="H34" s="6" t="s">
        <v>2813</v>
      </c>
      <c r="I34" s="6" t="s">
        <v>10952</v>
      </c>
      <c r="J34" s="6" t="s">
        <v>14032</v>
      </c>
      <c r="P34" s="5" t="s">
        <v>10944</v>
      </c>
      <c r="Q34" s="5" t="s">
        <v>7580</v>
      </c>
    </row>
    <row r="35" spans="2:17" ht="22.5" x14ac:dyDescent="0.2">
      <c r="D35" s="5" t="s">
        <v>8095</v>
      </c>
      <c r="E35" s="5" t="s">
        <v>5889</v>
      </c>
      <c r="F35" s="5" t="s">
        <v>13952</v>
      </c>
      <c r="G35" s="6" t="s">
        <v>3189</v>
      </c>
      <c r="H35" s="6" t="s">
        <v>2813</v>
      </c>
      <c r="I35" s="6" t="s">
        <v>15595</v>
      </c>
      <c r="J35" s="6" t="s">
        <v>15595</v>
      </c>
      <c r="P35" s="5" t="s">
        <v>16765</v>
      </c>
      <c r="Q35" s="5" t="s">
        <v>1705</v>
      </c>
    </row>
    <row r="36" spans="2:17" x14ac:dyDescent="0.2">
      <c r="D36" s="5" t="s">
        <v>3189</v>
      </c>
      <c r="E36" s="5" t="s">
        <v>7353</v>
      </c>
      <c r="F36" s="5" t="s">
        <v>3661</v>
      </c>
      <c r="G36" s="6" t="s">
        <v>3189</v>
      </c>
      <c r="H36" s="6" t="s">
        <v>5431</v>
      </c>
      <c r="I36" s="6" t="s">
        <v>12996</v>
      </c>
      <c r="J36" s="6" t="s">
        <v>12996</v>
      </c>
      <c r="P36" s="5" t="s">
        <v>17628</v>
      </c>
      <c r="Q36" s="5" t="s">
        <v>11117</v>
      </c>
    </row>
    <row r="37" spans="2:17" x14ac:dyDescent="0.2">
      <c r="D37" s="5" t="s">
        <v>3189</v>
      </c>
      <c r="E37" s="5" t="s">
        <v>7353</v>
      </c>
      <c r="F37" s="5" t="s">
        <v>13938</v>
      </c>
      <c r="G37" s="6" t="s">
        <v>3189</v>
      </c>
      <c r="H37" s="6" t="s">
        <v>5431</v>
      </c>
      <c r="I37" s="6" t="s">
        <v>8201</v>
      </c>
      <c r="J37" s="6" t="s">
        <v>8201</v>
      </c>
      <c r="P37" s="5" t="s">
        <v>3801</v>
      </c>
      <c r="Q37" s="5" t="s">
        <v>1780</v>
      </c>
    </row>
    <row r="38" spans="2:17" ht="22.5" x14ac:dyDescent="0.2">
      <c r="D38" s="5" t="s">
        <v>3189</v>
      </c>
      <c r="E38" s="5" t="s">
        <v>7353</v>
      </c>
      <c r="F38" s="5" t="s">
        <v>2568</v>
      </c>
      <c r="G38" s="6" t="s">
        <v>3189</v>
      </c>
      <c r="H38" s="6" t="s">
        <v>5431</v>
      </c>
      <c r="I38" s="6" t="s">
        <v>1527</v>
      </c>
      <c r="J38" s="6" t="s">
        <v>7899</v>
      </c>
      <c r="P38" s="5" t="s">
        <v>13049</v>
      </c>
      <c r="Q38" s="5" t="s">
        <v>8727</v>
      </c>
    </row>
    <row r="39" spans="2:17" ht="22.5" x14ac:dyDescent="0.2">
      <c r="D39" s="5" t="s">
        <v>3189</v>
      </c>
      <c r="E39" s="5" t="s">
        <v>7353</v>
      </c>
      <c r="F39" s="5" t="s">
        <v>6359</v>
      </c>
      <c r="G39" s="6" t="s">
        <v>3189</v>
      </c>
      <c r="H39" s="6" t="s">
        <v>5431</v>
      </c>
      <c r="I39" s="6" t="s">
        <v>1527</v>
      </c>
      <c r="J39" s="6" t="s">
        <v>7715</v>
      </c>
      <c r="P39" s="5" t="s">
        <v>12644</v>
      </c>
      <c r="Q39" s="5" t="s">
        <v>759</v>
      </c>
    </row>
    <row r="40" spans="2:17" ht="22.5" x14ac:dyDescent="0.2">
      <c r="D40" s="5" t="s">
        <v>3189</v>
      </c>
      <c r="E40" s="5" t="s">
        <v>7353</v>
      </c>
      <c r="F40" s="5" t="s">
        <v>4811</v>
      </c>
      <c r="G40" s="6" t="s">
        <v>3189</v>
      </c>
      <c r="H40" s="6" t="s">
        <v>5431</v>
      </c>
      <c r="I40" s="6" t="s">
        <v>1527</v>
      </c>
      <c r="J40" s="6" t="s">
        <v>18214</v>
      </c>
      <c r="P40" s="5" t="s">
        <v>4140</v>
      </c>
      <c r="Q40" s="5" t="s">
        <v>14141</v>
      </c>
    </row>
    <row r="41" spans="2:17" ht="22.5" x14ac:dyDescent="0.2">
      <c r="D41" s="5" t="s">
        <v>3189</v>
      </c>
      <c r="E41" s="5" t="s">
        <v>7353</v>
      </c>
      <c r="F41" s="5" t="s">
        <v>1382</v>
      </c>
      <c r="G41" s="6" t="s">
        <v>3189</v>
      </c>
      <c r="H41" s="6" t="s">
        <v>5431</v>
      </c>
      <c r="I41" s="6" t="s">
        <v>1527</v>
      </c>
      <c r="J41" s="6" t="s">
        <v>1527</v>
      </c>
      <c r="P41" s="5" t="s">
        <v>4293</v>
      </c>
      <c r="Q41" s="5" t="s">
        <v>1449</v>
      </c>
    </row>
    <row r="42" spans="2:17" x14ac:dyDescent="0.2">
      <c r="D42" s="5" t="s">
        <v>3189</v>
      </c>
      <c r="E42" s="5" t="s">
        <v>7353</v>
      </c>
      <c r="F42" s="5" t="s">
        <v>6878</v>
      </c>
      <c r="G42" s="6" t="s">
        <v>1492</v>
      </c>
      <c r="H42" s="6" t="s">
        <v>12135</v>
      </c>
      <c r="I42" s="6" t="s">
        <v>12135</v>
      </c>
      <c r="J42" s="6" t="s">
        <v>8379</v>
      </c>
      <c r="P42" s="5" t="s">
        <v>4284</v>
      </c>
      <c r="Q42" s="5" t="s">
        <v>8630</v>
      </c>
    </row>
    <row r="43" spans="2:17" x14ac:dyDescent="0.2">
      <c r="D43" s="5" t="s">
        <v>3189</v>
      </c>
      <c r="E43" s="5" t="s">
        <v>10738</v>
      </c>
      <c r="F43" s="5" t="s">
        <v>11260</v>
      </c>
      <c r="G43" s="6" t="s">
        <v>1492</v>
      </c>
      <c r="H43" s="6" t="s">
        <v>12135</v>
      </c>
      <c r="I43" s="6" t="s">
        <v>12135</v>
      </c>
      <c r="J43" s="6" t="s">
        <v>12135</v>
      </c>
      <c r="P43" s="5" t="s">
        <v>15809</v>
      </c>
      <c r="Q43" s="5" t="s">
        <v>7961</v>
      </c>
    </row>
    <row r="44" spans="2:17" x14ac:dyDescent="0.2">
      <c r="D44" s="5" t="s">
        <v>3189</v>
      </c>
      <c r="E44" s="5" t="s">
        <v>10738</v>
      </c>
      <c r="F44" s="5" t="s">
        <v>5246</v>
      </c>
      <c r="G44" s="6" t="s">
        <v>1492</v>
      </c>
      <c r="H44" s="6" t="s">
        <v>12135</v>
      </c>
      <c r="I44" s="6" t="s">
        <v>18775</v>
      </c>
      <c r="J44" s="6" t="s">
        <v>18775</v>
      </c>
      <c r="P44" s="9"/>
      <c r="Q44" s="11"/>
    </row>
    <row r="45" spans="2:17" x14ac:dyDescent="0.2">
      <c r="D45" s="5" t="s">
        <v>3189</v>
      </c>
      <c r="E45" s="5" t="s">
        <v>10738</v>
      </c>
      <c r="F45" s="5" t="s">
        <v>15243</v>
      </c>
      <c r="G45" s="6" t="s">
        <v>1492</v>
      </c>
      <c r="H45" s="6" t="s">
        <v>12135</v>
      </c>
      <c r="I45" s="6" t="s">
        <v>18775</v>
      </c>
      <c r="J45" s="6" t="s">
        <v>8977</v>
      </c>
      <c r="P45" s="9"/>
      <c r="Q45" s="11"/>
    </row>
    <row r="46" spans="2:17" ht="22.5" x14ac:dyDescent="0.2">
      <c r="D46" s="5" t="s">
        <v>3189</v>
      </c>
      <c r="E46" s="5" t="s">
        <v>2813</v>
      </c>
      <c r="F46" s="5" t="s">
        <v>10952</v>
      </c>
      <c r="G46" s="6" t="s">
        <v>1492</v>
      </c>
      <c r="H46" s="6" t="s">
        <v>12135</v>
      </c>
      <c r="I46" s="6" t="s">
        <v>10335</v>
      </c>
      <c r="J46" s="6" t="s">
        <v>12035</v>
      </c>
      <c r="P46" s="9"/>
      <c r="Q46" s="11"/>
    </row>
    <row r="47" spans="2:17" ht="22.5" x14ac:dyDescent="0.2">
      <c r="D47" s="5" t="s">
        <v>3189</v>
      </c>
      <c r="E47" s="5" t="s">
        <v>2813</v>
      </c>
      <c r="F47" s="5" t="s">
        <v>10850</v>
      </c>
      <c r="G47" s="6" t="s">
        <v>1492</v>
      </c>
      <c r="H47" s="6" t="s">
        <v>12135</v>
      </c>
      <c r="I47" s="6" t="s">
        <v>10335</v>
      </c>
      <c r="J47" s="6" t="s">
        <v>10335</v>
      </c>
      <c r="P47" s="9"/>
      <c r="Q47" s="11"/>
    </row>
    <row r="48" spans="2:17" ht="22.5" x14ac:dyDescent="0.2">
      <c r="D48" s="5" t="s">
        <v>3189</v>
      </c>
      <c r="E48" s="5" t="s">
        <v>2813</v>
      </c>
      <c r="F48" s="5" t="s">
        <v>3122</v>
      </c>
      <c r="G48" s="6" t="s">
        <v>1492</v>
      </c>
      <c r="H48" s="6" t="s">
        <v>12135</v>
      </c>
      <c r="I48" s="6" t="s">
        <v>10335</v>
      </c>
      <c r="J48" s="6" t="s">
        <v>1606</v>
      </c>
      <c r="P48" s="9"/>
      <c r="Q48" s="11"/>
    </row>
    <row r="49" spans="4:17" x14ac:dyDescent="0.2">
      <c r="D49" s="5" t="s">
        <v>3189</v>
      </c>
      <c r="E49" s="5" t="s">
        <v>2813</v>
      </c>
      <c r="F49" s="5" t="s">
        <v>15595</v>
      </c>
      <c r="G49" s="6" t="s">
        <v>1492</v>
      </c>
      <c r="H49" s="6" t="s">
        <v>12135</v>
      </c>
      <c r="I49" s="6" t="s">
        <v>992</v>
      </c>
      <c r="J49" s="6" t="s">
        <v>992</v>
      </c>
      <c r="P49" s="9"/>
      <c r="Q49" s="11"/>
    </row>
    <row r="50" spans="4:17" x14ac:dyDescent="0.2">
      <c r="D50" s="5" t="s">
        <v>3189</v>
      </c>
      <c r="E50" s="5" t="s">
        <v>5431</v>
      </c>
      <c r="F50" s="5" t="s">
        <v>1527</v>
      </c>
      <c r="G50" s="6" t="s">
        <v>1492</v>
      </c>
      <c r="H50" s="6" t="s">
        <v>12135</v>
      </c>
      <c r="I50" s="6" t="s">
        <v>1517</v>
      </c>
      <c r="J50" s="6" t="s">
        <v>1517</v>
      </c>
      <c r="P50" s="9"/>
      <c r="Q50" s="11"/>
    </row>
    <row r="51" spans="4:17" x14ac:dyDescent="0.2">
      <c r="D51" s="5" t="s">
        <v>3189</v>
      </c>
      <c r="E51" s="5" t="s">
        <v>5431</v>
      </c>
      <c r="F51" s="5" t="s">
        <v>8201</v>
      </c>
      <c r="G51" s="6" t="s">
        <v>1492</v>
      </c>
      <c r="H51" s="6" t="s">
        <v>13974</v>
      </c>
      <c r="I51" s="6" t="s">
        <v>8130</v>
      </c>
      <c r="J51" s="6" t="s">
        <v>8130</v>
      </c>
      <c r="P51" s="9"/>
      <c r="Q51" s="11"/>
    </row>
    <row r="52" spans="4:17" x14ac:dyDescent="0.2">
      <c r="D52" s="5" t="s">
        <v>3189</v>
      </c>
      <c r="E52" s="5" t="s">
        <v>5431</v>
      </c>
      <c r="F52" s="5" t="s">
        <v>12996</v>
      </c>
      <c r="G52" s="6" t="s">
        <v>1492</v>
      </c>
      <c r="H52" s="6" t="s">
        <v>13974</v>
      </c>
      <c r="I52" s="6" t="s">
        <v>8130</v>
      </c>
      <c r="J52" s="6" t="s">
        <v>16891</v>
      </c>
      <c r="P52" s="9"/>
      <c r="Q52" s="11"/>
    </row>
    <row r="53" spans="4:17" x14ac:dyDescent="0.2">
      <c r="D53" s="5" t="s">
        <v>1492</v>
      </c>
      <c r="E53" s="5" t="s">
        <v>11527</v>
      </c>
      <c r="F53" s="5" t="s">
        <v>1268</v>
      </c>
      <c r="G53" s="6" t="s">
        <v>1492</v>
      </c>
      <c r="H53" s="6" t="s">
        <v>13974</v>
      </c>
      <c r="I53" s="6" t="s">
        <v>14520</v>
      </c>
      <c r="J53" s="6" t="s">
        <v>17395</v>
      </c>
      <c r="P53" s="9"/>
      <c r="Q53" s="11"/>
    </row>
    <row r="54" spans="4:17" x14ac:dyDescent="0.2">
      <c r="D54" s="5" t="s">
        <v>1492</v>
      </c>
      <c r="E54" s="5" t="s">
        <v>11527</v>
      </c>
      <c r="F54" s="5" t="s">
        <v>6617</v>
      </c>
      <c r="G54" s="6" t="s">
        <v>1492</v>
      </c>
      <c r="H54" s="6" t="s">
        <v>13974</v>
      </c>
      <c r="I54" s="6" t="s">
        <v>14520</v>
      </c>
      <c r="J54" s="6" t="s">
        <v>14520</v>
      </c>
      <c r="P54" s="9"/>
      <c r="Q54" s="11"/>
    </row>
    <row r="55" spans="4:17" x14ac:dyDescent="0.2">
      <c r="D55" s="5" t="s">
        <v>1492</v>
      </c>
      <c r="E55" s="5" t="s">
        <v>11527</v>
      </c>
      <c r="F55" s="5" t="s">
        <v>6488</v>
      </c>
      <c r="G55" s="6" t="s">
        <v>1492</v>
      </c>
      <c r="H55" s="6" t="s">
        <v>13974</v>
      </c>
      <c r="I55" s="6" t="s">
        <v>14520</v>
      </c>
      <c r="J55" s="6" t="s">
        <v>4022</v>
      </c>
      <c r="P55" s="9"/>
      <c r="Q55" s="11"/>
    </row>
    <row r="56" spans="4:17" x14ac:dyDescent="0.2">
      <c r="D56" s="5" t="s">
        <v>1492</v>
      </c>
      <c r="E56" s="5" t="s">
        <v>10529</v>
      </c>
      <c r="F56" s="5" t="s">
        <v>18319</v>
      </c>
      <c r="G56" s="6" t="s">
        <v>1492</v>
      </c>
      <c r="H56" s="6" t="s">
        <v>13974</v>
      </c>
      <c r="I56" s="6" t="s">
        <v>14520</v>
      </c>
      <c r="J56" s="6" t="s">
        <v>17971</v>
      </c>
      <c r="P56" s="9"/>
      <c r="Q56" s="11"/>
    </row>
    <row r="57" spans="4:17" ht="22.5" x14ac:dyDescent="0.2">
      <c r="D57" s="5" t="s">
        <v>1492</v>
      </c>
      <c r="E57" s="5" t="s">
        <v>10529</v>
      </c>
      <c r="F57" s="5" t="s">
        <v>14981</v>
      </c>
      <c r="G57" s="6" t="s">
        <v>1492</v>
      </c>
      <c r="H57" s="6" t="s">
        <v>13974</v>
      </c>
      <c r="I57" s="6" t="s">
        <v>16866</v>
      </c>
      <c r="J57" s="6" t="s">
        <v>16866</v>
      </c>
      <c r="P57" s="9"/>
      <c r="Q57" s="11"/>
    </row>
    <row r="58" spans="4:17" x14ac:dyDescent="0.2">
      <c r="D58" s="5" t="s">
        <v>1492</v>
      </c>
      <c r="E58" s="5" t="s">
        <v>10529</v>
      </c>
      <c r="F58" s="5" t="s">
        <v>12425</v>
      </c>
      <c r="G58" s="6" t="s">
        <v>1492</v>
      </c>
      <c r="H58" s="6" t="s">
        <v>13974</v>
      </c>
      <c r="I58" s="6" t="s">
        <v>4085</v>
      </c>
      <c r="J58" s="6" t="s">
        <v>4085</v>
      </c>
      <c r="P58" s="9"/>
      <c r="Q58" s="11"/>
    </row>
    <row r="59" spans="4:17" ht="22.5" x14ac:dyDescent="0.2">
      <c r="D59" s="5" t="s">
        <v>1492</v>
      </c>
      <c r="E59" s="5" t="s">
        <v>13974</v>
      </c>
      <c r="F59" s="5" t="s">
        <v>8558</v>
      </c>
      <c r="G59" s="6" t="s">
        <v>1492</v>
      </c>
      <c r="H59" s="6" t="s">
        <v>13974</v>
      </c>
      <c r="I59" s="6" t="s">
        <v>8558</v>
      </c>
      <c r="J59" s="6" t="s">
        <v>8558</v>
      </c>
      <c r="P59" s="9"/>
      <c r="Q59" s="11"/>
    </row>
    <row r="60" spans="4:17" x14ac:dyDescent="0.2">
      <c r="D60" s="5" t="s">
        <v>1492</v>
      </c>
      <c r="E60" s="5" t="s">
        <v>13974</v>
      </c>
      <c r="F60" s="5" t="s">
        <v>8130</v>
      </c>
      <c r="G60" s="6" t="s">
        <v>1492</v>
      </c>
      <c r="H60" s="6" t="s">
        <v>13974</v>
      </c>
      <c r="I60" s="6" t="s">
        <v>18800</v>
      </c>
      <c r="J60" s="6" t="s">
        <v>18800</v>
      </c>
      <c r="P60" s="9"/>
      <c r="Q60" s="11"/>
    </row>
    <row r="61" spans="4:17" ht="22.5" x14ac:dyDescent="0.2">
      <c r="D61" s="5" t="s">
        <v>1492</v>
      </c>
      <c r="E61" s="5" t="s">
        <v>13974</v>
      </c>
      <c r="F61" s="5" t="s">
        <v>14520</v>
      </c>
      <c r="G61" s="6" t="s">
        <v>1492</v>
      </c>
      <c r="H61" s="6" t="s">
        <v>10529</v>
      </c>
      <c r="I61" s="6" t="s">
        <v>12425</v>
      </c>
      <c r="J61" s="6" t="s">
        <v>12425</v>
      </c>
      <c r="P61" s="9"/>
      <c r="Q61" s="11"/>
    </row>
    <row r="62" spans="4:17" ht="22.5" x14ac:dyDescent="0.2">
      <c r="D62" s="5" t="s">
        <v>1492</v>
      </c>
      <c r="E62" s="5" t="s">
        <v>13974</v>
      </c>
      <c r="F62" s="5" t="s">
        <v>16866</v>
      </c>
      <c r="G62" s="6" t="s">
        <v>1492</v>
      </c>
      <c r="H62" s="6" t="s">
        <v>10529</v>
      </c>
      <c r="I62" s="6" t="s">
        <v>18319</v>
      </c>
      <c r="J62" s="6" t="s">
        <v>18319</v>
      </c>
      <c r="P62" s="9"/>
      <c r="Q62" s="11"/>
    </row>
    <row r="63" spans="4:17" ht="22.5" x14ac:dyDescent="0.2">
      <c r="D63" s="5" t="s">
        <v>1492</v>
      </c>
      <c r="E63" s="5" t="s">
        <v>13974</v>
      </c>
      <c r="F63" s="5" t="s">
        <v>4085</v>
      </c>
      <c r="G63" s="6" t="s">
        <v>1492</v>
      </c>
      <c r="H63" s="6" t="s">
        <v>10529</v>
      </c>
      <c r="I63" s="6" t="s">
        <v>14981</v>
      </c>
      <c r="J63" s="6" t="s">
        <v>14981</v>
      </c>
      <c r="P63" s="9"/>
      <c r="Q63" s="11"/>
    </row>
    <row r="64" spans="4:17" x14ac:dyDescent="0.2">
      <c r="D64" s="5" t="s">
        <v>1492</v>
      </c>
      <c r="E64" s="5" t="s">
        <v>13974</v>
      </c>
      <c r="F64" s="5" t="s">
        <v>18800</v>
      </c>
      <c r="G64" s="6" t="s">
        <v>1492</v>
      </c>
      <c r="H64" s="6" t="s">
        <v>11527</v>
      </c>
      <c r="I64" s="6" t="s">
        <v>6617</v>
      </c>
      <c r="J64" s="6" t="s">
        <v>3280</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3746</v>
      </c>
      <c r="P67" s="9"/>
      <c r="Q67" s="11"/>
    </row>
    <row r="68" spans="4:17" x14ac:dyDescent="0.2">
      <c r="D68" s="5" t="s">
        <v>1492</v>
      </c>
      <c r="E68" s="5" t="s">
        <v>12135</v>
      </c>
      <c r="F68" s="5" t="s">
        <v>992</v>
      </c>
      <c r="G68" s="6" t="s">
        <v>1492</v>
      </c>
      <c r="H68" s="6" t="s">
        <v>11527</v>
      </c>
      <c r="I68" s="6" t="s">
        <v>6617</v>
      </c>
      <c r="J68" s="6" t="s">
        <v>15208</v>
      </c>
      <c r="P68" s="9"/>
      <c r="Q68" s="11"/>
    </row>
    <row r="69" spans="4:17" x14ac:dyDescent="0.2">
      <c r="D69" s="5" t="s">
        <v>1492</v>
      </c>
      <c r="E69" s="5" t="s">
        <v>12135</v>
      </c>
      <c r="F69" s="5" t="s">
        <v>18775</v>
      </c>
      <c r="G69" s="6" t="s">
        <v>1492</v>
      </c>
      <c r="H69" s="6" t="s">
        <v>11527</v>
      </c>
      <c r="I69" s="6" t="s">
        <v>6488</v>
      </c>
      <c r="J69" s="6" t="s">
        <v>14209</v>
      </c>
      <c r="P69" s="9"/>
      <c r="Q69" s="11"/>
    </row>
    <row r="70" spans="4:17" x14ac:dyDescent="0.2">
      <c r="D70" s="5" t="s">
        <v>18356</v>
      </c>
      <c r="E70" s="5" t="s">
        <v>15160</v>
      </c>
      <c r="F70" s="5" t="s">
        <v>15160</v>
      </c>
      <c r="G70" s="6" t="s">
        <v>1492</v>
      </c>
      <c r="H70" s="6" t="s">
        <v>11527</v>
      </c>
      <c r="I70" s="6" t="s">
        <v>6488</v>
      </c>
      <c r="J70" s="6" t="s">
        <v>14275</v>
      </c>
      <c r="P70" s="9"/>
      <c r="Q70" s="11"/>
    </row>
    <row r="71" spans="4:17" x14ac:dyDescent="0.2">
      <c r="D71" s="5" t="s">
        <v>18356</v>
      </c>
      <c r="E71" s="5" t="s">
        <v>15160</v>
      </c>
      <c r="F71" s="5" t="s">
        <v>7942</v>
      </c>
      <c r="G71" s="6" t="s">
        <v>1492</v>
      </c>
      <c r="H71" s="6" t="s">
        <v>11527</v>
      </c>
      <c r="I71" s="6" t="s">
        <v>6488</v>
      </c>
      <c r="J71" s="6" t="s">
        <v>6067</v>
      </c>
      <c r="P71" s="9"/>
      <c r="Q71" s="11"/>
    </row>
    <row r="72" spans="4:17" x14ac:dyDescent="0.2">
      <c r="D72" s="5" t="s">
        <v>18356</v>
      </c>
      <c r="E72" s="5" t="s">
        <v>15160</v>
      </c>
      <c r="F72" s="5" t="s">
        <v>16186</v>
      </c>
      <c r="G72" s="6" t="s">
        <v>1492</v>
      </c>
      <c r="H72" s="6" t="s">
        <v>11527</v>
      </c>
      <c r="I72" s="6" t="s">
        <v>6488</v>
      </c>
      <c r="J72" s="6" t="s">
        <v>6488</v>
      </c>
      <c r="P72" s="9"/>
      <c r="Q72" s="11"/>
    </row>
    <row r="73" spans="4:17" ht="22.5" x14ac:dyDescent="0.2">
      <c r="D73" s="5" t="s">
        <v>18356</v>
      </c>
      <c r="E73" s="5" t="s">
        <v>15160</v>
      </c>
      <c r="F73" s="5" t="s">
        <v>17638</v>
      </c>
      <c r="G73" s="6" t="s">
        <v>1492</v>
      </c>
      <c r="H73" s="6" t="s">
        <v>11527</v>
      </c>
      <c r="I73" s="6" t="s">
        <v>1268</v>
      </c>
      <c r="J73" s="6" t="s">
        <v>17133</v>
      </c>
      <c r="P73" s="9"/>
      <c r="Q73" s="11"/>
    </row>
    <row r="74" spans="4:17" ht="22.5" x14ac:dyDescent="0.2">
      <c r="D74" s="5" t="s">
        <v>18356</v>
      </c>
      <c r="E74" s="5" t="s">
        <v>15160</v>
      </c>
      <c r="F74" s="5" t="s">
        <v>15625</v>
      </c>
      <c r="G74" s="6" t="s">
        <v>1492</v>
      </c>
      <c r="H74" s="6" t="s">
        <v>11527</v>
      </c>
      <c r="I74" s="6" t="s">
        <v>1268</v>
      </c>
      <c r="J74" s="6" t="s">
        <v>13251</v>
      </c>
      <c r="P74" s="9"/>
      <c r="Q74" s="11"/>
    </row>
    <row r="75" spans="4:17" ht="22.5" x14ac:dyDescent="0.2">
      <c r="D75" s="5" t="s">
        <v>18356</v>
      </c>
      <c r="E75" s="5" t="s">
        <v>15160</v>
      </c>
      <c r="F75" s="5" t="s">
        <v>12499</v>
      </c>
      <c r="G75" s="6" t="s">
        <v>1492</v>
      </c>
      <c r="H75" s="6" t="s">
        <v>11527</v>
      </c>
      <c r="I75" s="6" t="s">
        <v>1268</v>
      </c>
      <c r="J75" s="6" t="s">
        <v>9787</v>
      </c>
      <c r="P75" s="9"/>
      <c r="Q75" s="11"/>
    </row>
    <row r="76" spans="4:17" ht="22.5" x14ac:dyDescent="0.2">
      <c r="D76" s="5" t="s">
        <v>18356</v>
      </c>
      <c r="E76" s="5" t="s">
        <v>15160</v>
      </c>
      <c r="F76" s="5" t="s">
        <v>457</v>
      </c>
      <c r="G76" s="6" t="s">
        <v>1492</v>
      </c>
      <c r="H76" s="6" t="s">
        <v>11527</v>
      </c>
      <c r="I76" s="6" t="s">
        <v>1268</v>
      </c>
      <c r="J76" s="6" t="s">
        <v>1268</v>
      </c>
      <c r="P76" s="9"/>
      <c r="Q76" s="11"/>
    </row>
    <row r="77" spans="4:17" ht="22.5" x14ac:dyDescent="0.2">
      <c r="D77" s="5" t="s">
        <v>18356</v>
      </c>
      <c r="E77" s="5" t="s">
        <v>15160</v>
      </c>
      <c r="F77" s="5" t="s">
        <v>18275</v>
      </c>
      <c r="G77" s="6" t="s">
        <v>1709</v>
      </c>
      <c r="H77" s="6" t="s">
        <v>17758</v>
      </c>
      <c r="I77" s="6" t="s">
        <v>46</v>
      </c>
      <c r="J77" s="6" t="s">
        <v>46</v>
      </c>
      <c r="P77" s="9"/>
      <c r="Q77" s="11"/>
    </row>
    <row r="78" spans="4:17" ht="22.5" x14ac:dyDescent="0.2">
      <c r="D78" s="5" t="s">
        <v>18356</v>
      </c>
      <c r="E78" s="5" t="s">
        <v>5156</v>
      </c>
      <c r="F78" s="5" t="s">
        <v>9104</v>
      </c>
      <c r="G78" s="6" t="s">
        <v>1709</v>
      </c>
      <c r="H78" s="6" t="s">
        <v>17758</v>
      </c>
      <c r="I78" s="6" t="s">
        <v>13270</v>
      </c>
      <c r="J78" s="6" t="s">
        <v>13270</v>
      </c>
      <c r="P78" s="9"/>
      <c r="Q78" s="11"/>
    </row>
    <row r="79" spans="4:17" ht="22.5" x14ac:dyDescent="0.2">
      <c r="D79" s="5" t="s">
        <v>18356</v>
      </c>
      <c r="E79" s="5" t="s">
        <v>5156</v>
      </c>
      <c r="F79" s="5" t="s">
        <v>15524</v>
      </c>
      <c r="G79" s="6" t="s">
        <v>1709</v>
      </c>
      <c r="H79" s="6" t="s">
        <v>17758</v>
      </c>
      <c r="I79" s="6" t="s">
        <v>13270</v>
      </c>
      <c r="J79" s="6" t="s">
        <v>13370</v>
      </c>
      <c r="P79" s="9"/>
      <c r="Q79" s="11"/>
    </row>
    <row r="80" spans="4:17" ht="22.5" x14ac:dyDescent="0.2">
      <c r="D80" s="5" t="s">
        <v>18356</v>
      </c>
      <c r="E80" s="5" t="s">
        <v>2170</v>
      </c>
      <c r="F80" s="5" t="s">
        <v>2170</v>
      </c>
      <c r="G80" s="6" t="s">
        <v>1709</v>
      </c>
      <c r="H80" s="6" t="s">
        <v>17758</v>
      </c>
      <c r="I80" s="6" t="s">
        <v>13270</v>
      </c>
      <c r="J80" s="6" t="s">
        <v>11513</v>
      </c>
      <c r="P80" s="9"/>
      <c r="Q80" s="11"/>
    </row>
    <row r="81" spans="4:17" ht="22.5" x14ac:dyDescent="0.2">
      <c r="D81" s="5" t="s">
        <v>18356</v>
      </c>
      <c r="E81" s="5" t="s">
        <v>2170</v>
      </c>
      <c r="F81" s="5" t="s">
        <v>9566</v>
      </c>
      <c r="G81" s="6" t="s">
        <v>1709</v>
      </c>
      <c r="H81" s="6" t="s">
        <v>17758</v>
      </c>
      <c r="I81" s="6" t="s">
        <v>13270</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6674</v>
      </c>
      <c r="F83" s="5" t="s">
        <v>51</v>
      </c>
      <c r="G83" s="6" t="s">
        <v>1709</v>
      </c>
      <c r="H83" s="6" t="s">
        <v>17758</v>
      </c>
      <c r="I83" s="6" t="s">
        <v>4882</v>
      </c>
      <c r="J83" s="6" t="s">
        <v>3916</v>
      </c>
      <c r="P83" s="9"/>
      <c r="Q83" s="11"/>
    </row>
    <row r="84" spans="4:17" x14ac:dyDescent="0.2">
      <c r="D84" s="5" t="s">
        <v>18356</v>
      </c>
      <c r="E84" s="5" t="s">
        <v>6674</v>
      </c>
      <c r="F84" s="5" t="s">
        <v>2410</v>
      </c>
      <c r="G84" s="6" t="s">
        <v>1709</v>
      </c>
      <c r="H84" s="6" t="s">
        <v>17758</v>
      </c>
      <c r="I84" s="6" t="s">
        <v>4882</v>
      </c>
      <c r="J84" s="6" t="s">
        <v>1684</v>
      </c>
      <c r="P84" s="9"/>
      <c r="Q84" s="11"/>
    </row>
    <row r="85" spans="4:17" x14ac:dyDescent="0.2">
      <c r="D85" s="5" t="s">
        <v>18356</v>
      </c>
      <c r="E85" s="5" t="s">
        <v>6674</v>
      </c>
      <c r="F85" s="5" t="s">
        <v>9654</v>
      </c>
      <c r="G85" s="6" t="s">
        <v>1709</v>
      </c>
      <c r="H85" s="6" t="s">
        <v>17758</v>
      </c>
      <c r="I85" s="6" t="s">
        <v>4882</v>
      </c>
      <c r="J85" s="6" t="s">
        <v>5558</v>
      </c>
      <c r="P85" s="9"/>
      <c r="Q85" s="11"/>
    </row>
    <row r="86" spans="4:17" x14ac:dyDescent="0.2">
      <c r="D86" s="5" t="s">
        <v>18356</v>
      </c>
      <c r="E86" s="5" t="s">
        <v>6674</v>
      </c>
      <c r="F86" s="5" t="s">
        <v>12892</v>
      </c>
      <c r="G86" s="6" t="s">
        <v>1709</v>
      </c>
      <c r="H86" s="6" t="s">
        <v>17758</v>
      </c>
      <c r="I86" s="6" t="s">
        <v>4882</v>
      </c>
      <c r="J86" s="6" t="s">
        <v>4686</v>
      </c>
      <c r="P86" s="9"/>
      <c r="Q86" s="11"/>
    </row>
    <row r="87" spans="4:17" x14ac:dyDescent="0.2">
      <c r="D87" s="5" t="s">
        <v>18356</v>
      </c>
      <c r="E87" s="5" t="s">
        <v>6674</v>
      </c>
      <c r="F87" s="5" t="s">
        <v>868</v>
      </c>
      <c r="G87" s="6" t="s">
        <v>1709</v>
      </c>
      <c r="H87" s="6" t="s">
        <v>17758</v>
      </c>
      <c r="I87" s="6" t="s">
        <v>4882</v>
      </c>
      <c r="J87" s="6" t="s">
        <v>10750</v>
      </c>
      <c r="P87" s="9"/>
      <c r="Q87" s="11"/>
    </row>
    <row r="88" spans="4:17" x14ac:dyDescent="0.2">
      <c r="D88" s="5" t="s">
        <v>18356</v>
      </c>
      <c r="E88" s="5" t="s">
        <v>6674</v>
      </c>
      <c r="F88" s="5" t="s">
        <v>14655</v>
      </c>
      <c r="G88" s="6" t="s">
        <v>1709</v>
      </c>
      <c r="H88" s="6" t="s">
        <v>17758</v>
      </c>
      <c r="I88" s="6" t="s">
        <v>4882</v>
      </c>
      <c r="J88" s="6" t="s">
        <v>18324</v>
      </c>
      <c r="P88" s="9"/>
      <c r="Q88" s="11"/>
    </row>
    <row r="89" spans="4:17" x14ac:dyDescent="0.2">
      <c r="D89" s="5" t="s">
        <v>18356</v>
      </c>
      <c r="E89" s="5" t="s">
        <v>6674</v>
      </c>
      <c r="F89" s="5" t="s">
        <v>12423</v>
      </c>
      <c r="G89" s="6" t="s">
        <v>1709</v>
      </c>
      <c r="H89" s="6" t="s">
        <v>17758</v>
      </c>
      <c r="I89" s="6" t="s">
        <v>4882</v>
      </c>
      <c r="J89" s="6" t="s">
        <v>4882</v>
      </c>
      <c r="P89" s="9"/>
      <c r="Q89" s="11"/>
    </row>
    <row r="90" spans="4:17" x14ac:dyDescent="0.2">
      <c r="D90" s="5" t="s">
        <v>18356</v>
      </c>
      <c r="E90" s="5" t="s">
        <v>6674</v>
      </c>
      <c r="F90" s="5" t="s">
        <v>11181</v>
      </c>
      <c r="G90" s="6" t="s">
        <v>1709</v>
      </c>
      <c r="H90" s="6" t="s">
        <v>17758</v>
      </c>
      <c r="I90" s="6" t="s">
        <v>4882</v>
      </c>
      <c r="J90" s="6" t="s">
        <v>6600</v>
      </c>
      <c r="P90" s="9"/>
      <c r="Q90" s="11"/>
    </row>
    <row r="91" spans="4:17" x14ac:dyDescent="0.2">
      <c r="D91" s="5" t="s">
        <v>18356</v>
      </c>
      <c r="E91" s="5" t="s">
        <v>6674</v>
      </c>
      <c r="F91" s="5" t="s">
        <v>8010</v>
      </c>
      <c r="G91" s="6" t="s">
        <v>1709</v>
      </c>
      <c r="H91" s="6" t="s">
        <v>17758</v>
      </c>
      <c r="I91" s="6" t="s">
        <v>4882</v>
      </c>
      <c r="J91" s="6" t="s">
        <v>10712</v>
      </c>
      <c r="P91" s="9"/>
      <c r="Q91" s="11"/>
    </row>
    <row r="92" spans="4:17" x14ac:dyDescent="0.2">
      <c r="D92" s="5" t="s">
        <v>18356</v>
      </c>
      <c r="E92" s="5" t="s">
        <v>6674</v>
      </c>
      <c r="F92" s="5" t="s">
        <v>2227</v>
      </c>
      <c r="G92" s="6" t="s">
        <v>1709</v>
      </c>
      <c r="H92" s="6" t="s">
        <v>12632</v>
      </c>
      <c r="I92" s="6" t="s">
        <v>18404</v>
      </c>
      <c r="J92" s="6" t="s">
        <v>18404</v>
      </c>
      <c r="P92" s="9"/>
      <c r="Q92" s="11"/>
    </row>
    <row r="93" spans="4:17" x14ac:dyDescent="0.2">
      <c r="D93" s="5" t="s">
        <v>5958</v>
      </c>
      <c r="E93" s="5" t="s">
        <v>2698</v>
      </c>
      <c r="F93" s="5" t="s">
        <v>11268</v>
      </c>
      <c r="G93" s="6" t="s">
        <v>1709</v>
      </c>
      <c r="H93" s="6" t="s">
        <v>12632</v>
      </c>
      <c r="I93" s="6" t="s">
        <v>18404</v>
      </c>
      <c r="J93" s="6" t="s">
        <v>17166</v>
      </c>
      <c r="P93" s="9"/>
      <c r="Q93" s="11"/>
    </row>
    <row r="94" spans="4:17" x14ac:dyDescent="0.2">
      <c r="D94" s="5" t="s">
        <v>5958</v>
      </c>
      <c r="E94" s="5" t="s">
        <v>2698</v>
      </c>
      <c r="F94" s="5" t="s">
        <v>7100</v>
      </c>
      <c r="G94" s="6" t="s">
        <v>1709</v>
      </c>
      <c r="H94" s="6" t="s">
        <v>12632</v>
      </c>
      <c r="I94" s="6" t="s">
        <v>549</v>
      </c>
      <c r="J94" s="6" t="s">
        <v>549</v>
      </c>
      <c r="P94" s="9"/>
      <c r="Q94" s="11"/>
    </row>
    <row r="95" spans="4:17" x14ac:dyDescent="0.2">
      <c r="D95" s="5" t="s">
        <v>5958</v>
      </c>
      <c r="E95" s="5" t="s">
        <v>2698</v>
      </c>
      <c r="F95" s="5" t="s">
        <v>15449</v>
      </c>
      <c r="G95" s="6" t="s">
        <v>1709</v>
      </c>
      <c r="H95" s="6" t="s">
        <v>12632</v>
      </c>
      <c r="I95" s="6" t="s">
        <v>18117</v>
      </c>
      <c r="J95" s="6" t="s">
        <v>18117</v>
      </c>
      <c r="P95" s="9"/>
      <c r="Q95" s="11"/>
    </row>
    <row r="96" spans="4:17" x14ac:dyDescent="0.2">
      <c r="D96" s="5" t="s">
        <v>5958</v>
      </c>
      <c r="E96" s="5" t="s">
        <v>2698</v>
      </c>
      <c r="F96" s="5" t="s">
        <v>4289</v>
      </c>
      <c r="G96" s="6" t="s">
        <v>1709</v>
      </c>
      <c r="H96" s="6" t="s">
        <v>12632</v>
      </c>
      <c r="I96" s="6" t="s">
        <v>1018</v>
      </c>
      <c r="J96" s="6" t="s">
        <v>1018</v>
      </c>
      <c r="P96" s="9"/>
      <c r="Q96" s="11"/>
    </row>
    <row r="97" spans="4:17" x14ac:dyDescent="0.2">
      <c r="D97" s="5" t="s">
        <v>5958</v>
      </c>
      <c r="E97" s="5" t="s">
        <v>2698</v>
      </c>
      <c r="F97" s="5" t="s">
        <v>12929</v>
      </c>
      <c r="G97" s="6" t="s">
        <v>1709</v>
      </c>
      <c r="H97" s="6" t="s">
        <v>12632</v>
      </c>
      <c r="I97" s="6" t="s">
        <v>1018</v>
      </c>
      <c r="J97" s="6" t="s">
        <v>12252</v>
      </c>
      <c r="P97" s="9"/>
      <c r="Q97" s="11"/>
    </row>
    <row r="98" spans="4:17" x14ac:dyDescent="0.2">
      <c r="D98" s="5" t="s">
        <v>5958</v>
      </c>
      <c r="E98" s="5" t="s">
        <v>2698</v>
      </c>
      <c r="F98" s="5" t="s">
        <v>4565</v>
      </c>
      <c r="G98" s="6" t="s">
        <v>1709</v>
      </c>
      <c r="H98" s="6" t="s">
        <v>12632</v>
      </c>
      <c r="I98" s="6" t="s">
        <v>4048</v>
      </c>
      <c r="J98" s="6" t="s">
        <v>9414</v>
      </c>
      <c r="P98" s="9"/>
      <c r="Q98" s="11"/>
    </row>
    <row r="99" spans="4:17" ht="22.5" x14ac:dyDescent="0.2">
      <c r="D99" s="5" t="s">
        <v>5958</v>
      </c>
      <c r="E99" s="5" t="s">
        <v>2698</v>
      </c>
      <c r="F99" s="5" t="s">
        <v>1400</v>
      </c>
      <c r="G99" s="6" t="s">
        <v>1709</v>
      </c>
      <c r="H99" s="6" t="s">
        <v>12632</v>
      </c>
      <c r="I99" s="6" t="s">
        <v>4048</v>
      </c>
      <c r="J99" s="6" t="s">
        <v>9986</v>
      </c>
      <c r="P99" s="9"/>
      <c r="Q99" s="11"/>
    </row>
    <row r="100" spans="4:17" x14ac:dyDescent="0.2">
      <c r="D100" s="5" t="s">
        <v>5958</v>
      </c>
      <c r="E100" s="5" t="s">
        <v>2698</v>
      </c>
      <c r="F100" s="5" t="s">
        <v>10381</v>
      </c>
      <c r="G100" s="6" t="s">
        <v>1709</v>
      </c>
      <c r="H100" s="6" t="s">
        <v>12632</v>
      </c>
      <c r="I100" s="6" t="s">
        <v>4048</v>
      </c>
      <c r="J100" s="6" t="s">
        <v>12503</v>
      </c>
      <c r="P100" s="9"/>
      <c r="Q100" s="11"/>
    </row>
    <row r="101" spans="4:17" x14ac:dyDescent="0.2">
      <c r="D101" s="5" t="s">
        <v>5958</v>
      </c>
      <c r="E101" s="5" t="s">
        <v>2698</v>
      </c>
      <c r="F101" s="5" t="s">
        <v>10075</v>
      </c>
      <c r="G101" s="6" t="s">
        <v>1709</v>
      </c>
      <c r="H101" s="6" t="s">
        <v>12632</v>
      </c>
      <c r="I101" s="6" t="s">
        <v>4048</v>
      </c>
      <c r="J101" s="6" t="s">
        <v>4048</v>
      </c>
      <c r="P101" s="9"/>
      <c r="Q101" s="11"/>
    </row>
    <row r="102" spans="4:17" ht="22.5" x14ac:dyDescent="0.2">
      <c r="D102" s="5" t="s">
        <v>5958</v>
      </c>
      <c r="E102" s="5" t="s">
        <v>2698</v>
      </c>
      <c r="F102" s="5" t="s">
        <v>11010</v>
      </c>
      <c r="G102" s="6" t="s">
        <v>1709</v>
      </c>
      <c r="H102" s="6" t="s">
        <v>12632</v>
      </c>
      <c r="I102" s="6" t="s">
        <v>17504</v>
      </c>
      <c r="J102" s="6" t="s">
        <v>5829</v>
      </c>
      <c r="P102" s="9"/>
      <c r="Q102" s="11"/>
    </row>
    <row r="103" spans="4:17" ht="22.5" x14ac:dyDescent="0.2">
      <c r="D103" s="5" t="s">
        <v>5958</v>
      </c>
      <c r="E103" s="5" t="s">
        <v>2698</v>
      </c>
      <c r="F103" s="5" t="s">
        <v>5543</v>
      </c>
      <c r="G103" s="6" t="s">
        <v>1709</v>
      </c>
      <c r="H103" s="6" t="s">
        <v>12632</v>
      </c>
      <c r="I103" s="6" t="s">
        <v>17504</v>
      </c>
      <c r="J103" s="6" t="s">
        <v>17504</v>
      </c>
      <c r="P103" s="9"/>
      <c r="Q103" s="11"/>
    </row>
    <row r="104" spans="4:17" ht="22.5" x14ac:dyDescent="0.2">
      <c r="D104" s="5" t="s">
        <v>5958</v>
      </c>
      <c r="E104" s="5" t="s">
        <v>5615</v>
      </c>
      <c r="F104" s="5" t="s">
        <v>12133</v>
      </c>
      <c r="G104" s="6" t="s">
        <v>1709</v>
      </c>
      <c r="H104" s="6" t="s">
        <v>12632</v>
      </c>
      <c r="I104" s="6" t="s">
        <v>17504</v>
      </c>
      <c r="J104" s="6" t="s">
        <v>16578</v>
      </c>
      <c r="P104" s="9"/>
      <c r="Q104" s="11"/>
    </row>
    <row r="105" spans="4:17" x14ac:dyDescent="0.2">
      <c r="D105" s="5" t="s">
        <v>5958</v>
      </c>
      <c r="E105" s="5" t="s">
        <v>5615</v>
      </c>
      <c r="F105" s="5" t="s">
        <v>14256</v>
      </c>
      <c r="G105" s="6" t="s">
        <v>1709</v>
      </c>
      <c r="H105" s="6" t="s">
        <v>12632</v>
      </c>
      <c r="I105" s="6" t="s">
        <v>2292</v>
      </c>
      <c r="J105" s="6" t="s">
        <v>4424</v>
      </c>
      <c r="P105" s="9"/>
      <c r="Q105" s="11"/>
    </row>
    <row r="106" spans="4:17" x14ac:dyDescent="0.2">
      <c r="D106" s="5" t="s">
        <v>5958</v>
      </c>
      <c r="E106" s="5" t="s">
        <v>5615</v>
      </c>
      <c r="F106" s="5" t="s">
        <v>7320</v>
      </c>
      <c r="G106" s="6" t="s">
        <v>1709</v>
      </c>
      <c r="H106" s="6" t="s">
        <v>12632</v>
      </c>
      <c r="I106" s="6" t="s">
        <v>2292</v>
      </c>
      <c r="J106" s="6" t="s">
        <v>5327</v>
      </c>
      <c r="P106" s="9"/>
      <c r="Q106" s="11"/>
    </row>
    <row r="107" spans="4:17" x14ac:dyDescent="0.2">
      <c r="D107" s="5" t="s">
        <v>5958</v>
      </c>
      <c r="E107" s="5" t="s">
        <v>5615</v>
      </c>
      <c r="F107" s="5" t="s">
        <v>5657</v>
      </c>
      <c r="G107" s="6" t="s">
        <v>1709</v>
      </c>
      <c r="H107" s="6" t="s">
        <v>12632</v>
      </c>
      <c r="I107" s="6" t="s">
        <v>2292</v>
      </c>
      <c r="J107" s="6" t="s">
        <v>2292</v>
      </c>
      <c r="P107" s="9"/>
      <c r="Q107" s="11"/>
    </row>
    <row r="108" spans="4:17" x14ac:dyDescent="0.2">
      <c r="D108" s="5" t="s">
        <v>5958</v>
      </c>
      <c r="E108" s="5" t="s">
        <v>5615</v>
      </c>
      <c r="F108" s="5" t="s">
        <v>13098</v>
      </c>
      <c r="G108" s="6" t="s">
        <v>1709</v>
      </c>
      <c r="H108" s="6" t="s">
        <v>12632</v>
      </c>
      <c r="I108" s="6" t="s">
        <v>7246</v>
      </c>
      <c r="J108" s="6" t="s">
        <v>11376</v>
      </c>
      <c r="P108" s="9"/>
      <c r="Q108" s="11"/>
    </row>
    <row r="109" spans="4:17" x14ac:dyDescent="0.2">
      <c r="D109" s="5" t="s">
        <v>5958</v>
      </c>
      <c r="E109" s="5" t="s">
        <v>18823</v>
      </c>
      <c r="F109" s="5" t="s">
        <v>18823</v>
      </c>
      <c r="G109" s="6" t="s">
        <v>1709</v>
      </c>
      <c r="H109" s="6" t="s">
        <v>12632</v>
      </c>
      <c r="I109" s="6" t="s">
        <v>7246</v>
      </c>
      <c r="J109" s="6" t="s">
        <v>6867</v>
      </c>
      <c r="P109" s="9"/>
      <c r="Q109" s="11"/>
    </row>
    <row r="110" spans="4:17" x14ac:dyDescent="0.2">
      <c r="D110" s="5" t="s">
        <v>5958</v>
      </c>
      <c r="E110" s="5" t="s">
        <v>18823</v>
      </c>
      <c r="F110" s="5" t="s">
        <v>10496</v>
      </c>
      <c r="G110" s="6" t="s">
        <v>1709</v>
      </c>
      <c r="H110" s="6" t="s">
        <v>12632</v>
      </c>
      <c r="I110" s="6" t="s">
        <v>7246</v>
      </c>
      <c r="J110" s="6" t="s">
        <v>9773</v>
      </c>
      <c r="P110" s="9"/>
      <c r="Q110" s="11"/>
    </row>
    <row r="111" spans="4:17" x14ac:dyDescent="0.2">
      <c r="D111" s="5" t="s">
        <v>5958</v>
      </c>
      <c r="E111" s="5" t="s">
        <v>12706</v>
      </c>
      <c r="F111" s="5" t="s">
        <v>5606</v>
      </c>
      <c r="G111" s="6" t="s">
        <v>1709</v>
      </c>
      <c r="H111" s="6" t="s">
        <v>12632</v>
      </c>
      <c r="I111" s="6" t="s">
        <v>7246</v>
      </c>
      <c r="J111" s="6" t="s">
        <v>7246</v>
      </c>
      <c r="P111" s="9"/>
      <c r="Q111" s="11"/>
    </row>
    <row r="112" spans="4:17" x14ac:dyDescent="0.2">
      <c r="D112" s="5" t="s">
        <v>5958</v>
      </c>
      <c r="E112" s="5" t="s">
        <v>12706</v>
      </c>
      <c r="F112" s="5" t="s">
        <v>11025</v>
      </c>
      <c r="G112" s="6" t="s">
        <v>1709</v>
      </c>
      <c r="H112" s="6" t="s">
        <v>12632</v>
      </c>
      <c r="I112" s="6" t="s">
        <v>1623</v>
      </c>
      <c r="J112" s="6" t="s">
        <v>1623</v>
      </c>
      <c r="P112" s="9"/>
      <c r="Q112" s="11"/>
    </row>
    <row r="113" spans="4:17" x14ac:dyDescent="0.2">
      <c r="D113" s="5" t="s">
        <v>5958</v>
      </c>
      <c r="E113" s="5" t="s">
        <v>12706</v>
      </c>
      <c r="F113" s="5" t="s">
        <v>10765</v>
      </c>
      <c r="G113" s="6" t="s">
        <v>1709</v>
      </c>
      <c r="H113" s="6" t="s">
        <v>8809</v>
      </c>
      <c r="I113" s="6" t="s">
        <v>1675</v>
      </c>
      <c r="J113" s="6" t="s">
        <v>194</v>
      </c>
      <c r="P113" s="9"/>
      <c r="Q113" s="11"/>
    </row>
    <row r="114" spans="4:17" x14ac:dyDescent="0.2">
      <c r="D114" s="5" t="s">
        <v>5958</v>
      </c>
      <c r="E114" s="5" t="s">
        <v>12706</v>
      </c>
      <c r="F114" s="5" t="s">
        <v>14793</v>
      </c>
      <c r="G114" s="6" t="s">
        <v>1709</v>
      </c>
      <c r="H114" s="6" t="s">
        <v>8809</v>
      </c>
      <c r="I114" s="6" t="s">
        <v>1675</v>
      </c>
      <c r="J114" s="6" t="s">
        <v>1675</v>
      </c>
      <c r="P114" s="9"/>
      <c r="Q114" s="11"/>
    </row>
    <row r="115" spans="4:17" x14ac:dyDescent="0.2">
      <c r="D115" s="5" t="s">
        <v>5958</v>
      </c>
      <c r="E115" s="5" t="s">
        <v>12706</v>
      </c>
      <c r="F115" s="5" t="s">
        <v>11957</v>
      </c>
      <c r="G115" s="6" t="s">
        <v>1709</v>
      </c>
      <c r="H115" s="6" t="s">
        <v>8809</v>
      </c>
      <c r="I115" s="6" t="s">
        <v>1675</v>
      </c>
      <c r="J115" s="6" t="s">
        <v>18277</v>
      </c>
      <c r="P115" s="9"/>
      <c r="Q115" s="11"/>
    </row>
    <row r="116" spans="4:17" x14ac:dyDescent="0.2">
      <c r="D116" s="5" t="s">
        <v>5958</v>
      </c>
      <c r="E116" s="5" t="s">
        <v>12706</v>
      </c>
      <c r="F116" s="5" t="s">
        <v>8768</v>
      </c>
      <c r="G116" s="6" t="s">
        <v>1709</v>
      </c>
      <c r="H116" s="6" t="s">
        <v>8809</v>
      </c>
      <c r="I116" s="6" t="s">
        <v>9130</v>
      </c>
      <c r="J116" s="6" t="s">
        <v>8004</v>
      </c>
      <c r="P116" s="9"/>
      <c r="Q116" s="11"/>
    </row>
    <row r="117" spans="4:17" x14ac:dyDescent="0.2">
      <c r="D117" s="5" t="s">
        <v>12508</v>
      </c>
      <c r="E117" s="5" t="s">
        <v>3429</v>
      </c>
      <c r="F117" s="5" t="s">
        <v>15181</v>
      </c>
      <c r="G117" s="6" t="s">
        <v>1709</v>
      </c>
      <c r="H117" s="6" t="s">
        <v>8809</v>
      </c>
      <c r="I117" s="6" t="s">
        <v>9130</v>
      </c>
      <c r="J117" s="6" t="s">
        <v>9130</v>
      </c>
      <c r="P117" s="9"/>
      <c r="Q117" s="11"/>
    </row>
    <row r="118" spans="4:17" x14ac:dyDescent="0.2">
      <c r="D118" s="5" t="s">
        <v>12508</v>
      </c>
      <c r="E118" s="5" t="s">
        <v>3429</v>
      </c>
      <c r="F118" s="5" t="s">
        <v>14587</v>
      </c>
      <c r="G118" s="6" t="s">
        <v>1709</v>
      </c>
      <c r="H118" s="6" t="s">
        <v>8809</v>
      </c>
      <c r="I118" s="6" t="s">
        <v>15235</v>
      </c>
      <c r="J118" s="6" t="s">
        <v>12814</v>
      </c>
      <c r="P118" s="9"/>
      <c r="Q118" s="11"/>
    </row>
    <row r="119" spans="4:17" x14ac:dyDescent="0.2">
      <c r="D119" s="5" t="s">
        <v>12508</v>
      </c>
      <c r="E119" s="5" t="s">
        <v>3429</v>
      </c>
      <c r="F119" s="5" t="s">
        <v>14150</v>
      </c>
      <c r="G119" s="6" t="s">
        <v>1709</v>
      </c>
      <c r="H119" s="6" t="s">
        <v>8809</v>
      </c>
      <c r="I119" s="6" t="s">
        <v>15235</v>
      </c>
      <c r="J119" s="6" t="s">
        <v>2410</v>
      </c>
      <c r="P119" s="9"/>
      <c r="Q119" s="11"/>
    </row>
    <row r="120" spans="4:17" x14ac:dyDescent="0.2">
      <c r="D120" s="5" t="s">
        <v>12508</v>
      </c>
      <c r="E120" s="5" t="s">
        <v>3429</v>
      </c>
      <c r="F120" s="5" t="s">
        <v>10321</v>
      </c>
      <c r="G120" s="6" t="s">
        <v>1709</v>
      </c>
      <c r="H120" s="6" t="s">
        <v>8809</v>
      </c>
      <c r="I120" s="6" t="s">
        <v>15235</v>
      </c>
      <c r="J120" s="6" t="s">
        <v>15235</v>
      </c>
      <c r="P120" s="9"/>
      <c r="Q120" s="11"/>
    </row>
    <row r="121" spans="4:17" x14ac:dyDescent="0.2">
      <c r="D121" s="5" t="s">
        <v>12508</v>
      </c>
      <c r="E121" s="5" t="s">
        <v>3429</v>
      </c>
      <c r="F121" s="5" t="s">
        <v>18264</v>
      </c>
      <c r="G121" s="6" t="s">
        <v>1709</v>
      </c>
      <c r="H121" s="6" t="s">
        <v>8809</v>
      </c>
      <c r="I121" s="6" t="s">
        <v>4316</v>
      </c>
      <c r="J121" s="6" t="s">
        <v>4316</v>
      </c>
      <c r="P121" s="9"/>
      <c r="Q121" s="11"/>
    </row>
    <row r="122" spans="4:17" ht="22.5" x14ac:dyDescent="0.2">
      <c r="D122" s="5" t="s">
        <v>12508</v>
      </c>
      <c r="E122" s="5" t="s">
        <v>3429</v>
      </c>
      <c r="F122" s="5" t="s">
        <v>13827</v>
      </c>
      <c r="G122" s="6" t="s">
        <v>1709</v>
      </c>
      <c r="H122" s="6" t="s">
        <v>8809</v>
      </c>
      <c r="I122" s="6" t="s">
        <v>13556</v>
      </c>
      <c r="J122" s="6" t="s">
        <v>12606</v>
      </c>
      <c r="P122" s="9"/>
      <c r="Q122" s="11"/>
    </row>
    <row r="123" spans="4:17" ht="22.5" x14ac:dyDescent="0.2">
      <c r="D123" s="5" t="s">
        <v>12508</v>
      </c>
      <c r="E123" s="5" t="s">
        <v>2459</v>
      </c>
      <c r="F123" s="5" t="s">
        <v>8753</v>
      </c>
      <c r="G123" s="6" t="s">
        <v>1709</v>
      </c>
      <c r="H123" s="6" t="s">
        <v>8809</v>
      </c>
      <c r="I123" s="6" t="s">
        <v>13556</v>
      </c>
      <c r="J123" s="6" t="s">
        <v>13679</v>
      </c>
      <c r="P123" s="9"/>
      <c r="Q123" s="11"/>
    </row>
    <row r="124" spans="4:17" ht="22.5" x14ac:dyDescent="0.2">
      <c r="D124" s="5" t="s">
        <v>12508</v>
      </c>
      <c r="E124" s="5" t="s">
        <v>2459</v>
      </c>
      <c r="F124" s="5" t="s">
        <v>14611</v>
      </c>
      <c r="G124" s="6" t="s">
        <v>1709</v>
      </c>
      <c r="H124" s="6" t="s">
        <v>8809</v>
      </c>
      <c r="I124" s="6" t="s">
        <v>13556</v>
      </c>
      <c r="J124" s="6" t="s">
        <v>18592</v>
      </c>
      <c r="P124" s="9"/>
      <c r="Q124" s="11"/>
    </row>
    <row r="125" spans="4:17" ht="22.5" x14ac:dyDescent="0.2">
      <c r="D125" s="5" t="s">
        <v>12508</v>
      </c>
      <c r="E125" s="5" t="s">
        <v>2459</v>
      </c>
      <c r="F125" s="5" t="s">
        <v>3654</v>
      </c>
      <c r="G125" s="6" t="s">
        <v>1709</v>
      </c>
      <c r="H125" s="6" t="s">
        <v>8809</v>
      </c>
      <c r="I125" s="6" t="s">
        <v>13556</v>
      </c>
      <c r="J125" s="6" t="s">
        <v>13556</v>
      </c>
      <c r="P125" s="9"/>
      <c r="Q125" s="11"/>
    </row>
    <row r="126" spans="4:17" ht="22.5" x14ac:dyDescent="0.2">
      <c r="D126" s="5" t="s">
        <v>12508</v>
      </c>
      <c r="E126" s="5" t="s">
        <v>2459</v>
      </c>
      <c r="F126" s="5" t="s">
        <v>5787</v>
      </c>
      <c r="G126" s="6" t="s">
        <v>1709</v>
      </c>
      <c r="H126" s="6" t="s">
        <v>8809</v>
      </c>
      <c r="I126" s="6" t="s">
        <v>3718</v>
      </c>
      <c r="J126" s="6" t="s">
        <v>9344</v>
      </c>
      <c r="P126" s="9"/>
      <c r="Q126" s="11"/>
    </row>
    <row r="127" spans="4:17" ht="22.5" x14ac:dyDescent="0.2">
      <c r="D127" s="5" t="s">
        <v>12508</v>
      </c>
      <c r="E127" s="5" t="s">
        <v>2459</v>
      </c>
      <c r="F127" s="5" t="s">
        <v>10698</v>
      </c>
      <c r="G127" s="6" t="s">
        <v>1709</v>
      </c>
      <c r="H127" s="6" t="s">
        <v>8809</v>
      </c>
      <c r="I127" s="6" t="s">
        <v>3718</v>
      </c>
      <c r="J127" s="6" t="s">
        <v>13029</v>
      </c>
      <c r="P127" s="9"/>
      <c r="Q127" s="11"/>
    </row>
    <row r="128" spans="4:17" ht="22.5" x14ac:dyDescent="0.2">
      <c r="D128" s="5" t="s">
        <v>12508</v>
      </c>
      <c r="E128" s="5" t="s">
        <v>2459</v>
      </c>
      <c r="F128" s="5" t="s">
        <v>15719</v>
      </c>
      <c r="G128" s="6" t="s">
        <v>1709</v>
      </c>
      <c r="H128" s="6" t="s">
        <v>8809</v>
      </c>
      <c r="I128" s="6" t="s">
        <v>3718</v>
      </c>
      <c r="J128" s="6" t="s">
        <v>11051</v>
      </c>
      <c r="P128" s="9"/>
      <c r="Q128" s="11"/>
    </row>
    <row r="129" spans="4:17" ht="22.5" x14ac:dyDescent="0.2">
      <c r="D129" s="5" t="s">
        <v>17540</v>
      </c>
      <c r="E129" s="5" t="s">
        <v>7759</v>
      </c>
      <c r="F129" s="5" t="s">
        <v>7759</v>
      </c>
      <c r="G129" s="6" t="s">
        <v>1709</v>
      </c>
      <c r="H129" s="6" t="s">
        <v>8809</v>
      </c>
      <c r="I129" s="6" t="s">
        <v>3718</v>
      </c>
      <c r="J129" s="6" t="s">
        <v>6835</v>
      </c>
      <c r="P129" s="9"/>
      <c r="Q129" s="11"/>
    </row>
    <row r="130" spans="4:17" ht="22.5" x14ac:dyDescent="0.2">
      <c r="D130" s="5" t="s">
        <v>17540</v>
      </c>
      <c r="E130" s="5" t="s">
        <v>7759</v>
      </c>
      <c r="F130" s="5" t="s">
        <v>3618</v>
      </c>
      <c r="G130" s="6" t="s">
        <v>1709</v>
      </c>
      <c r="H130" s="6" t="s">
        <v>8809</v>
      </c>
      <c r="I130" s="6" t="s">
        <v>3718</v>
      </c>
      <c r="J130" s="6" t="s">
        <v>18244</v>
      </c>
      <c r="P130" s="9"/>
      <c r="Q130" s="11"/>
    </row>
    <row r="131" spans="4:17" ht="22.5" x14ac:dyDescent="0.2">
      <c r="D131" s="5" t="s">
        <v>17540</v>
      </c>
      <c r="E131" s="5" t="s">
        <v>7759</v>
      </c>
      <c r="F131" s="5" t="s">
        <v>2679</v>
      </c>
      <c r="G131" s="6" t="s">
        <v>1709</v>
      </c>
      <c r="H131" s="6" t="s">
        <v>8809</v>
      </c>
      <c r="I131" s="6" t="s">
        <v>3718</v>
      </c>
      <c r="J131" s="6" t="s">
        <v>3718</v>
      </c>
      <c r="P131" s="9"/>
      <c r="Q131" s="11"/>
    </row>
    <row r="132" spans="4:17" x14ac:dyDescent="0.2">
      <c r="D132" s="5" t="s">
        <v>17540</v>
      </c>
      <c r="E132" s="5" t="s">
        <v>628</v>
      </c>
      <c r="F132" s="5" t="s">
        <v>12143</v>
      </c>
      <c r="G132" s="6" t="s">
        <v>1709</v>
      </c>
      <c r="H132" s="6" t="s">
        <v>8809</v>
      </c>
      <c r="I132" s="6" t="s">
        <v>14111</v>
      </c>
      <c r="J132" s="6" t="s">
        <v>14610</v>
      </c>
      <c r="P132" s="9"/>
      <c r="Q132" s="11"/>
    </row>
    <row r="133" spans="4:17" x14ac:dyDescent="0.2">
      <c r="D133" s="5" t="s">
        <v>17540</v>
      </c>
      <c r="E133" s="5" t="s">
        <v>628</v>
      </c>
      <c r="F133" s="5" t="s">
        <v>3958</v>
      </c>
      <c r="G133" s="6" t="s">
        <v>1709</v>
      </c>
      <c r="H133" s="6" t="s">
        <v>8809</v>
      </c>
      <c r="I133" s="6" t="s">
        <v>14111</v>
      </c>
      <c r="J133" s="6" t="s">
        <v>14111</v>
      </c>
      <c r="P133" s="9"/>
      <c r="Q133" s="11"/>
    </row>
    <row r="134" spans="4:17" ht="22.5" x14ac:dyDescent="0.2">
      <c r="D134" s="5" t="s">
        <v>17540</v>
      </c>
      <c r="E134" s="5" t="s">
        <v>10725</v>
      </c>
      <c r="F134" s="5" t="s">
        <v>18074</v>
      </c>
      <c r="G134" s="6" t="s">
        <v>1709</v>
      </c>
      <c r="H134" s="6" t="s">
        <v>8809</v>
      </c>
      <c r="I134" s="6" t="s">
        <v>2914</v>
      </c>
      <c r="J134" s="6" t="s">
        <v>2914</v>
      </c>
      <c r="P134" s="9"/>
      <c r="Q134" s="11"/>
    </row>
    <row r="135" spans="4:17" x14ac:dyDescent="0.2">
      <c r="D135" s="5" t="s">
        <v>17540</v>
      </c>
      <c r="E135" s="5" t="s">
        <v>10725</v>
      </c>
      <c r="F135" s="5" t="s">
        <v>17681</v>
      </c>
      <c r="G135" s="6" t="s">
        <v>1709</v>
      </c>
      <c r="H135" s="6" t="s">
        <v>8809</v>
      </c>
      <c r="I135" s="6" t="s">
        <v>9059</v>
      </c>
      <c r="J135" s="6" t="s">
        <v>7715</v>
      </c>
      <c r="P135" s="9"/>
      <c r="Q135" s="11"/>
    </row>
    <row r="136" spans="4:17" x14ac:dyDescent="0.2">
      <c r="D136" s="5" t="s">
        <v>16543</v>
      </c>
      <c r="E136" s="5" t="s">
        <v>9645</v>
      </c>
      <c r="F136" s="5" t="s">
        <v>9645</v>
      </c>
      <c r="G136" s="6" t="s">
        <v>1709</v>
      </c>
      <c r="H136" s="6" t="s">
        <v>8809</v>
      </c>
      <c r="I136" s="6" t="s">
        <v>9059</v>
      </c>
      <c r="J136" s="6" t="s">
        <v>11932</v>
      </c>
      <c r="P136" s="9"/>
      <c r="Q136" s="11"/>
    </row>
    <row r="137" spans="4:17" x14ac:dyDescent="0.2">
      <c r="D137" s="5" t="s">
        <v>16543</v>
      </c>
      <c r="E137" s="5" t="s">
        <v>9645</v>
      </c>
      <c r="F137" s="5" t="s">
        <v>16998</v>
      </c>
      <c r="G137" s="6" t="s">
        <v>1709</v>
      </c>
      <c r="H137" s="6" t="s">
        <v>8809</v>
      </c>
      <c r="I137" s="6" t="s">
        <v>9059</v>
      </c>
      <c r="J137" s="6" t="s">
        <v>9059</v>
      </c>
      <c r="P137" s="9"/>
      <c r="Q137" s="11"/>
    </row>
    <row r="138" spans="4:17" ht="22.5" x14ac:dyDescent="0.2">
      <c r="D138" s="5" t="s">
        <v>16543</v>
      </c>
      <c r="E138" s="5" t="s">
        <v>9645</v>
      </c>
      <c r="F138" s="5" t="s">
        <v>13248</v>
      </c>
      <c r="G138" s="6" t="s">
        <v>8095</v>
      </c>
      <c r="H138" s="6" t="s">
        <v>18174</v>
      </c>
      <c r="I138" s="6" t="s">
        <v>18784</v>
      </c>
      <c r="J138" s="6" t="s">
        <v>18784</v>
      </c>
      <c r="P138" s="9"/>
      <c r="Q138" s="11"/>
    </row>
    <row r="139" spans="4:17" ht="22.5" x14ac:dyDescent="0.2">
      <c r="D139" s="5" t="s">
        <v>16543</v>
      </c>
      <c r="E139" s="5" t="s">
        <v>9645</v>
      </c>
      <c r="F139" s="5" t="s">
        <v>8848</v>
      </c>
      <c r="G139" s="6" t="s">
        <v>8095</v>
      </c>
      <c r="H139" s="6" t="s">
        <v>18174</v>
      </c>
      <c r="I139" s="6" t="s">
        <v>18784</v>
      </c>
      <c r="J139" s="6" t="s">
        <v>479</v>
      </c>
      <c r="P139" s="9"/>
      <c r="Q139" s="11"/>
    </row>
    <row r="140" spans="4:17" ht="22.5" x14ac:dyDescent="0.2">
      <c r="D140" s="5" t="s">
        <v>16543</v>
      </c>
      <c r="E140" s="5" t="s">
        <v>9645</v>
      </c>
      <c r="F140" s="5" t="s">
        <v>11294</v>
      </c>
      <c r="G140" s="6" t="s">
        <v>8095</v>
      </c>
      <c r="H140" s="6" t="s">
        <v>18174</v>
      </c>
      <c r="I140" s="6" t="s">
        <v>18784</v>
      </c>
      <c r="J140" s="6" t="s">
        <v>12663</v>
      </c>
      <c r="P140" s="9"/>
      <c r="Q140" s="11"/>
    </row>
    <row r="141" spans="4:17" ht="22.5" x14ac:dyDescent="0.2">
      <c r="D141" s="5" t="s">
        <v>16543</v>
      </c>
      <c r="E141" s="5" t="s">
        <v>9645</v>
      </c>
      <c r="F141" s="5" t="s">
        <v>17994</v>
      </c>
      <c r="G141" s="6" t="s">
        <v>8095</v>
      </c>
      <c r="H141" s="6" t="s">
        <v>18174</v>
      </c>
      <c r="I141" s="6" t="s">
        <v>5974</v>
      </c>
      <c r="J141" s="6" t="s">
        <v>17485</v>
      </c>
      <c r="P141" s="9"/>
      <c r="Q141" s="11"/>
    </row>
    <row r="142" spans="4:17" ht="22.5" x14ac:dyDescent="0.2">
      <c r="D142" s="5" t="s">
        <v>16543</v>
      </c>
      <c r="E142" s="5" t="s">
        <v>16565</v>
      </c>
      <c r="F142" s="5" t="s">
        <v>3652</v>
      </c>
      <c r="G142" s="6" t="s">
        <v>8095</v>
      </c>
      <c r="H142" s="6" t="s">
        <v>18174</v>
      </c>
      <c r="I142" s="6" t="s">
        <v>5974</v>
      </c>
      <c r="J142" s="6" t="s">
        <v>5974</v>
      </c>
      <c r="P142" s="9"/>
      <c r="Q142" s="11"/>
    </row>
    <row r="143" spans="4:17" ht="22.5" x14ac:dyDescent="0.2">
      <c r="D143" s="5" t="s">
        <v>16543</v>
      </c>
      <c r="E143" s="5" t="s">
        <v>16565</v>
      </c>
      <c r="F143" s="5" t="s">
        <v>18036</v>
      </c>
      <c r="G143" s="6" t="s">
        <v>8095</v>
      </c>
      <c r="H143" s="6" t="s">
        <v>18174</v>
      </c>
      <c r="I143" s="6" t="s">
        <v>5974</v>
      </c>
      <c r="J143" s="6" t="s">
        <v>2917</v>
      </c>
      <c r="P143" s="9"/>
      <c r="Q143" s="11"/>
    </row>
    <row r="144" spans="4:17" ht="22.5" x14ac:dyDescent="0.2">
      <c r="D144" s="5" t="s">
        <v>16543</v>
      </c>
      <c r="E144" s="5" t="s">
        <v>16565</v>
      </c>
      <c r="F144" s="5" t="s">
        <v>3227</v>
      </c>
      <c r="G144" s="6" t="s">
        <v>8095</v>
      </c>
      <c r="H144" s="6" t="s">
        <v>18174</v>
      </c>
      <c r="I144" s="6" t="s">
        <v>18435</v>
      </c>
      <c r="J144" s="6" t="s">
        <v>18435</v>
      </c>
      <c r="P144" s="9"/>
      <c r="Q144" s="11"/>
    </row>
    <row r="145" spans="4:17" ht="22.5" x14ac:dyDescent="0.2">
      <c r="D145" s="5" t="s">
        <v>16543</v>
      </c>
      <c r="E145" s="5" t="s">
        <v>8706</v>
      </c>
      <c r="F145" s="5" t="s">
        <v>8706</v>
      </c>
      <c r="G145" s="6" t="s">
        <v>8095</v>
      </c>
      <c r="H145" s="6" t="s">
        <v>18174</v>
      </c>
      <c r="I145" s="6" t="s">
        <v>18435</v>
      </c>
      <c r="J145" s="6" t="s">
        <v>14383</v>
      </c>
      <c r="P145" s="9"/>
      <c r="Q145" s="11"/>
    </row>
    <row r="146" spans="4:17" ht="22.5" x14ac:dyDescent="0.2">
      <c r="D146" s="5" t="s">
        <v>16543</v>
      </c>
      <c r="E146" s="5" t="s">
        <v>8706</v>
      </c>
      <c r="F146" s="5" t="s">
        <v>7216</v>
      </c>
      <c r="G146" s="6" t="s">
        <v>8095</v>
      </c>
      <c r="H146" s="6" t="s">
        <v>18174</v>
      </c>
      <c r="I146" s="6" t="s">
        <v>1154</v>
      </c>
      <c r="J146" s="6" t="s">
        <v>9483</v>
      </c>
      <c r="P146" s="9"/>
      <c r="Q146" s="11"/>
    </row>
    <row r="147" spans="4:17" ht="22.5" x14ac:dyDescent="0.2">
      <c r="D147" s="5" t="s">
        <v>16543</v>
      </c>
      <c r="E147" s="5" t="s">
        <v>8706</v>
      </c>
      <c r="F147" s="5" t="s">
        <v>15469</v>
      </c>
      <c r="G147" s="6" t="s">
        <v>8095</v>
      </c>
      <c r="H147" s="6" t="s">
        <v>18174</v>
      </c>
      <c r="I147" s="6" t="s">
        <v>1154</v>
      </c>
      <c r="J147" s="6" t="s">
        <v>1154</v>
      </c>
      <c r="P147" s="9"/>
      <c r="Q147" s="11"/>
    </row>
    <row r="148" spans="4:17" ht="22.5" x14ac:dyDescent="0.2">
      <c r="D148" s="5" t="s">
        <v>16543</v>
      </c>
      <c r="E148" s="5" t="s">
        <v>8706</v>
      </c>
      <c r="F148" s="5" t="s">
        <v>4526</v>
      </c>
      <c r="G148" s="6" t="s">
        <v>8095</v>
      </c>
      <c r="H148" s="6" t="s">
        <v>18174</v>
      </c>
      <c r="I148" s="6" t="s">
        <v>1154</v>
      </c>
      <c r="J148" s="6" t="s">
        <v>16391</v>
      </c>
      <c r="P148" s="9"/>
      <c r="Q148" s="11"/>
    </row>
    <row r="149" spans="4:17" x14ac:dyDescent="0.2">
      <c r="D149" s="5" t="s">
        <v>16543</v>
      </c>
      <c r="E149" s="5" t="s">
        <v>8706</v>
      </c>
      <c r="F149" s="5" t="s">
        <v>17690</v>
      </c>
      <c r="G149" s="6" t="s">
        <v>8095</v>
      </c>
      <c r="H149" s="6" t="s">
        <v>2599</v>
      </c>
      <c r="I149" s="6" t="s">
        <v>12131</v>
      </c>
      <c r="J149" s="6" t="s">
        <v>12410</v>
      </c>
      <c r="P149" s="9"/>
      <c r="Q149" s="11"/>
    </row>
    <row r="150" spans="4:17" x14ac:dyDescent="0.2">
      <c r="D150" s="5" t="s">
        <v>3080</v>
      </c>
      <c r="E150" s="5" t="s">
        <v>11113</v>
      </c>
      <c r="F150" s="5" t="s">
        <v>11113</v>
      </c>
      <c r="G150" s="6" t="s">
        <v>8095</v>
      </c>
      <c r="H150" s="6" t="s">
        <v>2599</v>
      </c>
      <c r="I150" s="6" t="s">
        <v>12131</v>
      </c>
      <c r="J150" s="6" t="s">
        <v>12131</v>
      </c>
      <c r="P150" s="9"/>
      <c r="Q150" s="11"/>
    </row>
    <row r="151" spans="4:17" x14ac:dyDescent="0.2">
      <c r="D151" s="5" t="s">
        <v>3080</v>
      </c>
      <c r="E151" s="5" t="s">
        <v>14449</v>
      </c>
      <c r="F151" s="5" t="s">
        <v>4623</v>
      </c>
      <c r="G151" s="6" t="s">
        <v>8095</v>
      </c>
      <c r="H151" s="6" t="s">
        <v>2599</v>
      </c>
      <c r="I151" s="6" t="s">
        <v>12131</v>
      </c>
      <c r="J151" s="6" t="s">
        <v>8987</v>
      </c>
      <c r="P151" s="9"/>
      <c r="Q151" s="11"/>
    </row>
    <row r="152" spans="4:17" x14ac:dyDescent="0.2">
      <c r="D152" s="5" t="s">
        <v>3080</v>
      </c>
      <c r="E152" s="5" t="s">
        <v>14449</v>
      </c>
      <c r="F152" s="5" t="s">
        <v>4638</v>
      </c>
      <c r="G152" s="6" t="s">
        <v>8095</v>
      </c>
      <c r="H152" s="6" t="s">
        <v>2599</v>
      </c>
      <c r="I152" s="6" t="s">
        <v>12131</v>
      </c>
      <c r="J152" s="6" t="s">
        <v>9852</v>
      </c>
      <c r="P152" s="9"/>
      <c r="Q152" s="11"/>
    </row>
    <row r="153" spans="4:17" x14ac:dyDescent="0.2">
      <c r="D153" s="5" t="s">
        <v>3080</v>
      </c>
      <c r="E153" s="5" t="s">
        <v>14449</v>
      </c>
      <c r="F153" s="5" t="s">
        <v>5999</v>
      </c>
      <c r="G153" s="6" t="s">
        <v>8095</v>
      </c>
      <c r="H153" s="6" t="s">
        <v>2599</v>
      </c>
      <c r="I153" s="6" t="s">
        <v>12131</v>
      </c>
      <c r="J153" s="6" t="s">
        <v>6565</v>
      </c>
      <c r="P153" s="9"/>
      <c r="Q153" s="11"/>
    </row>
    <row r="154" spans="4:17" x14ac:dyDescent="0.2">
      <c r="D154" s="5" t="s">
        <v>3080</v>
      </c>
      <c r="E154" s="5" t="s">
        <v>14449</v>
      </c>
      <c r="F154" s="5" t="s">
        <v>5995</v>
      </c>
      <c r="G154" s="6" t="s">
        <v>8095</v>
      </c>
      <c r="H154" s="6" t="s">
        <v>2599</v>
      </c>
      <c r="I154" s="6" t="s">
        <v>12131</v>
      </c>
      <c r="J154" s="6" t="s">
        <v>12388</v>
      </c>
      <c r="P154" s="9"/>
      <c r="Q154" s="11"/>
    </row>
    <row r="155" spans="4:17" x14ac:dyDescent="0.2">
      <c r="D155" s="5" t="s">
        <v>3080</v>
      </c>
      <c r="E155" s="5" t="s">
        <v>14449</v>
      </c>
      <c r="F155" s="5" t="s">
        <v>4765</v>
      </c>
      <c r="G155" s="6" t="s">
        <v>8095</v>
      </c>
      <c r="H155" s="6" t="s">
        <v>2599</v>
      </c>
      <c r="I155" s="6" t="s">
        <v>5829</v>
      </c>
      <c r="J155" s="6" t="s">
        <v>5829</v>
      </c>
      <c r="P155" s="9"/>
      <c r="Q155" s="11"/>
    </row>
    <row r="156" spans="4:17" x14ac:dyDescent="0.2">
      <c r="D156" s="5" t="s">
        <v>3080</v>
      </c>
      <c r="E156" s="5" t="s">
        <v>14449</v>
      </c>
      <c r="F156" s="5" t="s">
        <v>14365</v>
      </c>
      <c r="G156" s="6" t="s">
        <v>8095</v>
      </c>
      <c r="H156" s="6" t="s">
        <v>2599</v>
      </c>
      <c r="I156" s="6" t="s">
        <v>10376</v>
      </c>
      <c r="J156" s="6" t="s">
        <v>5357</v>
      </c>
      <c r="P156" s="9"/>
      <c r="Q156" s="11"/>
    </row>
    <row r="157" spans="4:17" x14ac:dyDescent="0.2">
      <c r="D157" s="5" t="s">
        <v>3080</v>
      </c>
      <c r="E157" s="5" t="s">
        <v>14449</v>
      </c>
      <c r="F157" s="5" t="s">
        <v>11468</v>
      </c>
      <c r="G157" s="6" t="s">
        <v>8095</v>
      </c>
      <c r="H157" s="6" t="s">
        <v>2599</v>
      </c>
      <c r="I157" s="6" t="s">
        <v>10376</v>
      </c>
      <c r="J157" s="6" t="s">
        <v>10376</v>
      </c>
      <c r="P157" s="9"/>
      <c r="Q157" s="11"/>
    </row>
    <row r="158" spans="4:17" x14ac:dyDescent="0.2">
      <c r="G158" s="6" t="s">
        <v>8095</v>
      </c>
      <c r="H158" s="6" t="s">
        <v>2599</v>
      </c>
      <c r="I158" s="6" t="s">
        <v>10376</v>
      </c>
      <c r="J158" s="6" t="s">
        <v>14615</v>
      </c>
      <c r="P158" s="9"/>
      <c r="Q158" s="11"/>
    </row>
    <row r="159" spans="4:17" ht="22.5" x14ac:dyDescent="0.2">
      <c r="G159" s="6" t="s">
        <v>8095</v>
      </c>
      <c r="H159" s="6" t="s">
        <v>5889</v>
      </c>
      <c r="I159" s="6" t="s">
        <v>39</v>
      </c>
      <c r="J159" s="6" t="s">
        <v>39</v>
      </c>
      <c r="P159" s="9"/>
      <c r="Q159" s="11"/>
    </row>
    <row r="160" spans="4:17" ht="22.5" x14ac:dyDescent="0.2">
      <c r="G160" s="6" t="s">
        <v>8095</v>
      </c>
      <c r="H160" s="6" t="s">
        <v>5889</v>
      </c>
      <c r="I160" s="6" t="s">
        <v>39</v>
      </c>
      <c r="J160" s="6" t="s">
        <v>17307</v>
      </c>
      <c r="P160" s="9"/>
      <c r="Q160" s="11"/>
    </row>
    <row r="161" spans="7:17" ht="22.5" x14ac:dyDescent="0.2">
      <c r="G161" s="6" t="s">
        <v>8095</v>
      </c>
      <c r="H161" s="6" t="s">
        <v>5889</v>
      </c>
      <c r="I161" s="6" t="s">
        <v>1828</v>
      </c>
      <c r="J161" s="6" t="s">
        <v>2211</v>
      </c>
      <c r="P161" s="9"/>
      <c r="Q161" s="11"/>
    </row>
    <row r="162" spans="7:17" ht="22.5" x14ac:dyDescent="0.2">
      <c r="G162" s="6" t="s">
        <v>8095</v>
      </c>
      <c r="H162" s="6" t="s">
        <v>5889</v>
      </c>
      <c r="I162" s="6" t="s">
        <v>1828</v>
      </c>
      <c r="J162" s="6" t="s">
        <v>1151</v>
      </c>
      <c r="P162" s="9"/>
      <c r="Q162" s="11"/>
    </row>
    <row r="163" spans="7:17" ht="22.5" x14ac:dyDescent="0.2">
      <c r="G163" s="6" t="s">
        <v>8095</v>
      </c>
      <c r="H163" s="6" t="s">
        <v>5889</v>
      </c>
      <c r="I163" s="6" t="s">
        <v>1828</v>
      </c>
      <c r="J163" s="6" t="s">
        <v>1828</v>
      </c>
      <c r="P163" s="9"/>
      <c r="Q163" s="11"/>
    </row>
    <row r="164" spans="7:17" ht="22.5" x14ac:dyDescent="0.2">
      <c r="G164" s="6" t="s">
        <v>8095</v>
      </c>
      <c r="H164" s="6" t="s">
        <v>5889</v>
      </c>
      <c r="I164" s="6" t="s">
        <v>1828</v>
      </c>
      <c r="J164" s="6" t="s">
        <v>4092</v>
      </c>
      <c r="P164" s="9"/>
      <c r="Q164" s="11"/>
    </row>
    <row r="165" spans="7:17" ht="22.5" x14ac:dyDescent="0.2">
      <c r="G165" s="6" t="s">
        <v>8095</v>
      </c>
      <c r="H165" s="6" t="s">
        <v>5889</v>
      </c>
      <c r="I165" s="6" t="s">
        <v>1828</v>
      </c>
      <c r="J165" s="6" t="s">
        <v>14735</v>
      </c>
      <c r="P165" s="9"/>
      <c r="Q165" s="11"/>
    </row>
    <row r="166" spans="7:17" ht="22.5" x14ac:dyDescent="0.2">
      <c r="G166" s="6" t="s">
        <v>8095</v>
      </c>
      <c r="H166" s="6" t="s">
        <v>5889</v>
      </c>
      <c r="I166" s="6" t="s">
        <v>9710</v>
      </c>
      <c r="J166" s="6" t="s">
        <v>9710</v>
      </c>
      <c r="P166" s="9"/>
      <c r="Q166" s="11"/>
    </row>
    <row r="167" spans="7:17" ht="22.5" x14ac:dyDescent="0.2">
      <c r="G167" s="6" t="s">
        <v>8095</v>
      </c>
      <c r="H167" s="6" t="s">
        <v>5889</v>
      </c>
      <c r="I167" s="6" t="s">
        <v>13952</v>
      </c>
      <c r="J167" s="6" t="s">
        <v>9457</v>
      </c>
      <c r="P167" s="9"/>
      <c r="Q167" s="11"/>
    </row>
    <row r="168" spans="7:17" ht="22.5" x14ac:dyDescent="0.2">
      <c r="G168" s="6" t="s">
        <v>8095</v>
      </c>
      <c r="H168" s="6" t="s">
        <v>5889</v>
      </c>
      <c r="I168" s="6" t="s">
        <v>13952</v>
      </c>
      <c r="J168" s="6" t="s">
        <v>14551</v>
      </c>
      <c r="P168" s="9"/>
      <c r="Q168" s="11"/>
    </row>
    <row r="169" spans="7:17" ht="22.5" x14ac:dyDescent="0.2">
      <c r="G169" s="6" t="s">
        <v>8095</v>
      </c>
      <c r="H169" s="6" t="s">
        <v>5889</v>
      </c>
      <c r="I169" s="6" t="s">
        <v>13952</v>
      </c>
      <c r="J169" s="6" t="s">
        <v>7346</v>
      </c>
      <c r="P169" s="9"/>
      <c r="Q169" s="11"/>
    </row>
    <row r="170" spans="7:17" ht="22.5" x14ac:dyDescent="0.2">
      <c r="G170" s="6" t="s">
        <v>8095</v>
      </c>
      <c r="H170" s="6" t="s">
        <v>5889</v>
      </c>
      <c r="I170" s="6" t="s">
        <v>13952</v>
      </c>
      <c r="J170" s="6" t="s">
        <v>13952</v>
      </c>
      <c r="P170" s="9"/>
      <c r="Q170" s="11"/>
    </row>
    <row r="171" spans="7:17" x14ac:dyDescent="0.2">
      <c r="G171" s="6" t="s">
        <v>12508</v>
      </c>
      <c r="H171" s="6" t="s">
        <v>2459</v>
      </c>
      <c r="I171" s="6" t="s">
        <v>14611</v>
      </c>
      <c r="J171" s="6" t="s">
        <v>14611</v>
      </c>
      <c r="P171" s="9"/>
      <c r="Q171" s="11"/>
    </row>
    <row r="172" spans="7:17" x14ac:dyDescent="0.2">
      <c r="G172" s="6" t="s">
        <v>12508</v>
      </c>
      <c r="H172" s="6" t="s">
        <v>2459</v>
      </c>
      <c r="I172" s="6" t="s">
        <v>14611</v>
      </c>
      <c r="J172" s="6" t="s">
        <v>6069</v>
      </c>
      <c r="P172" s="9"/>
      <c r="Q172" s="11"/>
    </row>
    <row r="173" spans="7:17" x14ac:dyDescent="0.2">
      <c r="G173" s="6" t="s">
        <v>12508</v>
      </c>
      <c r="H173" s="6" t="s">
        <v>2459</v>
      </c>
      <c r="I173" s="6" t="s">
        <v>14611</v>
      </c>
      <c r="J173" s="6" t="s">
        <v>5279</v>
      </c>
      <c r="P173" s="9"/>
      <c r="Q173" s="11"/>
    </row>
    <row r="174" spans="7:17" x14ac:dyDescent="0.2">
      <c r="G174" s="6" t="s">
        <v>12508</v>
      </c>
      <c r="H174" s="6" t="s">
        <v>2459</v>
      </c>
      <c r="I174" s="6" t="s">
        <v>8753</v>
      </c>
      <c r="J174" s="6" t="s">
        <v>8753</v>
      </c>
      <c r="P174" s="9"/>
      <c r="Q174" s="11"/>
    </row>
    <row r="175" spans="7:17" x14ac:dyDescent="0.2">
      <c r="G175" s="6" t="s">
        <v>12508</v>
      </c>
      <c r="H175" s="6" t="s">
        <v>2459</v>
      </c>
      <c r="I175" s="6" t="s">
        <v>8753</v>
      </c>
      <c r="J175" s="6" t="s">
        <v>9295</v>
      </c>
      <c r="P175" s="9"/>
      <c r="Q175" s="11"/>
    </row>
    <row r="176" spans="7:17" x14ac:dyDescent="0.2">
      <c r="G176" s="6" t="s">
        <v>12508</v>
      </c>
      <c r="H176" s="6" t="s">
        <v>2459</v>
      </c>
      <c r="I176" s="6" t="s">
        <v>8753</v>
      </c>
      <c r="J176" s="6" t="s">
        <v>9566</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4403</v>
      </c>
      <c r="P178" s="9"/>
      <c r="Q178" s="11"/>
    </row>
    <row r="179" spans="7:17" x14ac:dyDescent="0.2">
      <c r="G179" s="6" t="s">
        <v>12508</v>
      </c>
      <c r="H179" s="6" t="s">
        <v>2459</v>
      </c>
      <c r="I179" s="6" t="s">
        <v>5787</v>
      </c>
      <c r="J179" s="6" t="s">
        <v>5787</v>
      </c>
      <c r="P179" s="9"/>
      <c r="Q179" s="11"/>
    </row>
    <row r="180" spans="7:17" x14ac:dyDescent="0.2">
      <c r="G180" s="6" t="s">
        <v>12508</v>
      </c>
      <c r="H180" s="6" t="s">
        <v>2459</v>
      </c>
      <c r="I180" s="6" t="s">
        <v>5787</v>
      </c>
      <c r="J180" s="6" t="s">
        <v>11255</v>
      </c>
      <c r="P180" s="9"/>
      <c r="Q180" s="11"/>
    </row>
    <row r="181" spans="7:17" x14ac:dyDescent="0.2">
      <c r="G181" s="6" t="s">
        <v>12508</v>
      </c>
      <c r="H181" s="6" t="s">
        <v>2459</v>
      </c>
      <c r="I181" s="6" t="s">
        <v>15719</v>
      </c>
      <c r="J181" s="6" t="s">
        <v>15719</v>
      </c>
      <c r="P181" s="9"/>
      <c r="Q181" s="11"/>
    </row>
    <row r="182" spans="7:17" x14ac:dyDescent="0.2">
      <c r="G182" s="6" t="s">
        <v>12508</v>
      </c>
      <c r="H182" s="6" t="s">
        <v>2459</v>
      </c>
      <c r="I182" s="6" t="s">
        <v>10698</v>
      </c>
      <c r="J182" s="6" t="s">
        <v>10698</v>
      </c>
      <c r="P182" s="9"/>
      <c r="Q182" s="11"/>
    </row>
    <row r="183" spans="7:17" x14ac:dyDescent="0.2">
      <c r="G183" s="6" t="s">
        <v>12508</v>
      </c>
      <c r="H183" s="6" t="s">
        <v>2459</v>
      </c>
      <c r="I183" s="6" t="s">
        <v>10698</v>
      </c>
      <c r="J183" s="6" t="s">
        <v>2301</v>
      </c>
      <c r="P183" s="9"/>
      <c r="Q183" s="11"/>
    </row>
    <row r="184" spans="7:17" x14ac:dyDescent="0.2">
      <c r="G184" s="6" t="s">
        <v>12508</v>
      </c>
      <c r="H184" s="6" t="s">
        <v>3429</v>
      </c>
      <c r="I184" s="6" t="s">
        <v>14587</v>
      </c>
      <c r="J184" s="6" t="s">
        <v>16149</v>
      </c>
      <c r="P184" s="9"/>
      <c r="Q184" s="11"/>
    </row>
    <row r="185" spans="7:17" x14ac:dyDescent="0.2">
      <c r="G185" s="6" t="s">
        <v>12508</v>
      </c>
      <c r="H185" s="6" t="s">
        <v>3429</v>
      </c>
      <c r="I185" s="6" t="s">
        <v>14587</v>
      </c>
      <c r="J185" s="6" t="s">
        <v>14587</v>
      </c>
      <c r="P185" s="9"/>
      <c r="Q185" s="11"/>
    </row>
    <row r="186" spans="7:17" x14ac:dyDescent="0.2">
      <c r="G186" s="6" t="s">
        <v>12508</v>
      </c>
      <c r="H186" s="6" t="s">
        <v>3429</v>
      </c>
      <c r="I186" s="6" t="s">
        <v>14587</v>
      </c>
      <c r="J186" s="6" t="s">
        <v>10647</v>
      </c>
      <c r="P186" s="9"/>
      <c r="Q186" s="11"/>
    </row>
    <row r="187" spans="7:17" x14ac:dyDescent="0.2">
      <c r="G187" s="6" t="s">
        <v>12508</v>
      </c>
      <c r="H187" s="6" t="s">
        <v>3429</v>
      </c>
      <c r="I187" s="6" t="s">
        <v>14150</v>
      </c>
      <c r="J187" s="6" t="s">
        <v>9579</v>
      </c>
    </row>
    <row r="188" spans="7:17" x14ac:dyDescent="0.2">
      <c r="G188" s="6" t="s">
        <v>12508</v>
      </c>
      <c r="H188" s="6" t="s">
        <v>3429</v>
      </c>
      <c r="I188" s="6" t="s">
        <v>14150</v>
      </c>
      <c r="J188" s="6" t="s">
        <v>14150</v>
      </c>
    </row>
    <row r="189" spans="7:17" x14ac:dyDescent="0.2">
      <c r="G189" s="6" t="s">
        <v>12508</v>
      </c>
      <c r="H189" s="6" t="s">
        <v>3429</v>
      </c>
      <c r="I189" s="6" t="s">
        <v>14150</v>
      </c>
      <c r="J189" s="6" t="s">
        <v>9035</v>
      </c>
    </row>
    <row r="190" spans="7:17" x14ac:dyDescent="0.2">
      <c r="G190" s="6" t="s">
        <v>12508</v>
      </c>
      <c r="H190" s="6" t="s">
        <v>3429</v>
      </c>
      <c r="I190" s="6" t="s">
        <v>10321</v>
      </c>
      <c r="J190" s="6" t="s">
        <v>11077</v>
      </c>
    </row>
    <row r="191" spans="7:17" x14ac:dyDescent="0.2">
      <c r="G191" s="6" t="s">
        <v>12508</v>
      </c>
      <c r="H191" s="6" t="s">
        <v>3429</v>
      </c>
      <c r="I191" s="6" t="s">
        <v>10321</v>
      </c>
      <c r="J191" s="6" t="s">
        <v>10321</v>
      </c>
    </row>
    <row r="192" spans="7:17" ht="22.5" x14ac:dyDescent="0.2">
      <c r="G192" s="6" t="s">
        <v>12508</v>
      </c>
      <c r="H192" s="6" t="s">
        <v>3429</v>
      </c>
      <c r="I192" s="6" t="s">
        <v>18264</v>
      </c>
      <c r="J192" s="6" t="s">
        <v>2110</v>
      </c>
    </row>
    <row r="193" spans="7:10" ht="22.5" x14ac:dyDescent="0.2">
      <c r="G193" s="6" t="s">
        <v>12508</v>
      </c>
      <c r="H193" s="6" t="s">
        <v>3429</v>
      </c>
      <c r="I193" s="6" t="s">
        <v>18264</v>
      </c>
      <c r="J193" s="6" t="s">
        <v>18264</v>
      </c>
    </row>
    <row r="194" spans="7:10" ht="22.5" x14ac:dyDescent="0.2">
      <c r="G194" s="6" t="s">
        <v>12508</v>
      </c>
      <c r="H194" s="6" t="s">
        <v>3429</v>
      </c>
      <c r="I194" s="6" t="s">
        <v>18264</v>
      </c>
      <c r="J194" s="6" t="s">
        <v>7648</v>
      </c>
    </row>
    <row r="195" spans="7:10" ht="22.5" x14ac:dyDescent="0.2">
      <c r="G195" s="6" t="s">
        <v>12508</v>
      </c>
      <c r="H195" s="6" t="s">
        <v>3429</v>
      </c>
      <c r="I195" s="6" t="s">
        <v>15181</v>
      </c>
      <c r="J195" s="6" t="s">
        <v>3697</v>
      </c>
    </row>
    <row r="196" spans="7:10" ht="22.5" x14ac:dyDescent="0.2">
      <c r="G196" s="6" t="s">
        <v>12508</v>
      </c>
      <c r="H196" s="6" t="s">
        <v>3429</v>
      </c>
      <c r="I196" s="6" t="s">
        <v>15181</v>
      </c>
      <c r="J196" s="6" t="s">
        <v>4403</v>
      </c>
    </row>
    <row r="197" spans="7:10" ht="22.5" x14ac:dyDescent="0.2">
      <c r="G197" s="6" t="s">
        <v>12508</v>
      </c>
      <c r="H197" s="6" t="s">
        <v>3429</v>
      </c>
      <c r="I197" s="6" t="s">
        <v>15181</v>
      </c>
      <c r="J197" s="6" t="s">
        <v>13886</v>
      </c>
    </row>
    <row r="198" spans="7:10" ht="22.5" x14ac:dyDescent="0.2">
      <c r="G198" s="6" t="s">
        <v>12508</v>
      </c>
      <c r="H198" s="6" t="s">
        <v>3429</v>
      </c>
      <c r="I198" s="6" t="s">
        <v>15181</v>
      </c>
      <c r="J198" s="6" t="s">
        <v>4717</v>
      </c>
    </row>
    <row r="199" spans="7:10" ht="22.5" x14ac:dyDescent="0.2">
      <c r="G199" s="6" t="s">
        <v>12508</v>
      </c>
      <c r="H199" s="6" t="s">
        <v>3429</v>
      </c>
      <c r="I199" s="6" t="s">
        <v>15181</v>
      </c>
      <c r="J199" s="6" t="s">
        <v>9209</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18633</v>
      </c>
    </row>
    <row r="203" spans="7:10" ht="22.5" x14ac:dyDescent="0.2">
      <c r="G203" s="6" t="s">
        <v>12508</v>
      </c>
      <c r="H203" s="6" t="s">
        <v>3429</v>
      </c>
      <c r="I203" s="6" t="s">
        <v>15181</v>
      </c>
      <c r="J203" s="6" t="s">
        <v>10597</v>
      </c>
    </row>
    <row r="204" spans="7:10" ht="22.5" x14ac:dyDescent="0.2">
      <c r="G204" s="6" t="s">
        <v>12508</v>
      </c>
      <c r="H204" s="6" t="s">
        <v>3429</v>
      </c>
      <c r="I204" s="6" t="s">
        <v>15181</v>
      </c>
      <c r="J204" s="6" t="s">
        <v>15558</v>
      </c>
    </row>
    <row r="205" spans="7:10" ht="22.5" x14ac:dyDescent="0.2">
      <c r="G205" s="6" t="s">
        <v>12508</v>
      </c>
      <c r="H205" s="6" t="s">
        <v>3429</v>
      </c>
      <c r="I205" s="6" t="s">
        <v>15181</v>
      </c>
      <c r="J205" s="6" t="s">
        <v>15181</v>
      </c>
    </row>
    <row r="206" spans="7:10" x14ac:dyDescent="0.2">
      <c r="G206" s="6" t="s">
        <v>12508</v>
      </c>
      <c r="H206" s="6" t="s">
        <v>3429</v>
      </c>
      <c r="I206" s="6" t="s">
        <v>13827</v>
      </c>
      <c r="J206" s="6" t="s">
        <v>12376</v>
      </c>
    </row>
    <row r="207" spans="7:10" x14ac:dyDescent="0.2">
      <c r="G207" s="6" t="s">
        <v>12508</v>
      </c>
      <c r="H207" s="6" t="s">
        <v>3429</v>
      </c>
      <c r="I207" s="6" t="s">
        <v>13827</v>
      </c>
      <c r="J207" s="6" t="s">
        <v>13827</v>
      </c>
    </row>
    <row r="208" spans="7:10" x14ac:dyDescent="0.2">
      <c r="G208" s="6" t="s">
        <v>5958</v>
      </c>
      <c r="H208" s="6" t="s">
        <v>5615</v>
      </c>
      <c r="I208" s="6" t="s">
        <v>14256</v>
      </c>
      <c r="J208" s="6" t="s">
        <v>9264</v>
      </c>
    </row>
    <row r="209" spans="7:10" x14ac:dyDescent="0.2">
      <c r="G209" s="6" t="s">
        <v>5958</v>
      </c>
      <c r="H209" s="6" t="s">
        <v>5615</v>
      </c>
      <c r="I209" s="6" t="s">
        <v>14256</v>
      </c>
      <c r="J209" s="6" t="s">
        <v>14256</v>
      </c>
    </row>
    <row r="210" spans="7:10" x14ac:dyDescent="0.2">
      <c r="G210" s="6" t="s">
        <v>5958</v>
      </c>
      <c r="H210" s="6" t="s">
        <v>5615</v>
      </c>
      <c r="I210" s="6" t="s">
        <v>7320</v>
      </c>
      <c r="J210" s="6" t="s">
        <v>15874</v>
      </c>
    </row>
    <row r="211" spans="7:10" x14ac:dyDescent="0.2">
      <c r="G211" s="6" t="s">
        <v>5958</v>
      </c>
      <c r="H211" s="6" t="s">
        <v>5615</v>
      </c>
      <c r="I211" s="6" t="s">
        <v>7320</v>
      </c>
      <c r="J211" s="6" t="s">
        <v>7320</v>
      </c>
    </row>
    <row r="212" spans="7:10" x14ac:dyDescent="0.2">
      <c r="G212" s="6" t="s">
        <v>5958</v>
      </c>
      <c r="H212" s="6" t="s">
        <v>5615</v>
      </c>
      <c r="I212" s="6" t="s">
        <v>12133</v>
      </c>
      <c r="J212" s="6" t="s">
        <v>17109</v>
      </c>
    </row>
    <row r="213" spans="7:10" x14ac:dyDescent="0.2">
      <c r="G213" s="6" t="s">
        <v>5958</v>
      </c>
      <c r="H213" s="6" t="s">
        <v>5615</v>
      </c>
      <c r="I213" s="6" t="s">
        <v>12133</v>
      </c>
      <c r="J213" s="6" t="s">
        <v>12133</v>
      </c>
    </row>
    <row r="214" spans="7:10" x14ac:dyDescent="0.2">
      <c r="G214" s="6" t="s">
        <v>5958</v>
      </c>
      <c r="H214" s="6" t="s">
        <v>5615</v>
      </c>
      <c r="I214" s="6" t="s">
        <v>5657</v>
      </c>
      <c r="J214" s="6" t="s">
        <v>7558</v>
      </c>
    </row>
    <row r="215" spans="7:10" x14ac:dyDescent="0.2">
      <c r="G215" s="6" t="s">
        <v>5958</v>
      </c>
      <c r="H215" s="6" t="s">
        <v>5615</v>
      </c>
      <c r="I215" s="6" t="s">
        <v>5657</v>
      </c>
      <c r="J215" s="6" t="s">
        <v>17741</v>
      </c>
    </row>
    <row r="216" spans="7:10" x14ac:dyDescent="0.2">
      <c r="G216" s="6" t="s">
        <v>5958</v>
      </c>
      <c r="H216" s="6" t="s">
        <v>5615</v>
      </c>
      <c r="I216" s="6" t="s">
        <v>5657</v>
      </c>
      <c r="J216" s="6" t="s">
        <v>14282</v>
      </c>
    </row>
    <row r="217" spans="7:10" x14ac:dyDescent="0.2">
      <c r="G217" s="6" t="s">
        <v>5958</v>
      </c>
      <c r="H217" s="6" t="s">
        <v>5615</v>
      </c>
      <c r="I217" s="6" t="s">
        <v>5657</v>
      </c>
      <c r="J217" s="6" t="s">
        <v>10313</v>
      </c>
    </row>
    <row r="218" spans="7:10" x14ac:dyDescent="0.2">
      <c r="G218" s="6" t="s">
        <v>5958</v>
      </c>
      <c r="H218" s="6" t="s">
        <v>5615</v>
      </c>
      <c r="I218" s="6" t="s">
        <v>5657</v>
      </c>
      <c r="J218" s="6" t="s">
        <v>878</v>
      </c>
    </row>
    <row r="219" spans="7:10" x14ac:dyDescent="0.2">
      <c r="G219" s="6" t="s">
        <v>5958</v>
      </c>
      <c r="H219" s="6" t="s">
        <v>5615</v>
      </c>
      <c r="I219" s="6" t="s">
        <v>5657</v>
      </c>
      <c r="J219" s="6" t="s">
        <v>5657</v>
      </c>
    </row>
    <row r="220" spans="7:10" x14ac:dyDescent="0.2">
      <c r="G220" s="6" t="s">
        <v>5958</v>
      </c>
      <c r="H220" s="6" t="s">
        <v>5615</v>
      </c>
      <c r="I220" s="6" t="s">
        <v>5657</v>
      </c>
      <c r="J220" s="6" t="s">
        <v>9131</v>
      </c>
    </row>
    <row r="221" spans="7:10" x14ac:dyDescent="0.2">
      <c r="G221" s="6" t="s">
        <v>5958</v>
      </c>
      <c r="H221" s="6" t="s">
        <v>5615</v>
      </c>
      <c r="I221" s="6" t="s">
        <v>13098</v>
      </c>
      <c r="J221" s="6" t="s">
        <v>13098</v>
      </c>
    </row>
    <row r="222" spans="7:10" x14ac:dyDescent="0.2">
      <c r="G222" s="6" t="s">
        <v>5958</v>
      </c>
      <c r="H222" s="6" t="s">
        <v>2698</v>
      </c>
      <c r="I222" s="6" t="s">
        <v>7100</v>
      </c>
      <c r="J222" s="6" t="s">
        <v>7100</v>
      </c>
    </row>
    <row r="223" spans="7:10" x14ac:dyDescent="0.2">
      <c r="G223" s="6" t="s">
        <v>5958</v>
      </c>
      <c r="H223" s="6" t="s">
        <v>2698</v>
      </c>
      <c r="I223" s="6" t="s">
        <v>10381</v>
      </c>
      <c r="J223" s="6" t="s">
        <v>10381</v>
      </c>
    </row>
    <row r="224" spans="7:10" x14ac:dyDescent="0.2">
      <c r="G224" s="6" t="s">
        <v>5958</v>
      </c>
      <c r="H224" s="6" t="s">
        <v>2698</v>
      </c>
      <c r="I224" s="6" t="s">
        <v>15449</v>
      </c>
      <c r="J224" s="6" t="s">
        <v>11214</v>
      </c>
    </row>
    <row r="225" spans="7:10" x14ac:dyDescent="0.2">
      <c r="G225" s="6" t="s">
        <v>5958</v>
      </c>
      <c r="H225" s="6" t="s">
        <v>2698</v>
      </c>
      <c r="I225" s="6" t="s">
        <v>15449</v>
      </c>
      <c r="J225" s="6" t="s">
        <v>15449</v>
      </c>
    </row>
    <row r="226" spans="7:10" x14ac:dyDescent="0.2">
      <c r="G226" s="6" t="s">
        <v>5958</v>
      </c>
      <c r="H226" s="6" t="s">
        <v>2698</v>
      </c>
      <c r="I226" s="6" t="s">
        <v>10075</v>
      </c>
      <c r="J226" s="6" t="s">
        <v>10075</v>
      </c>
    </row>
    <row r="227" spans="7:10" x14ac:dyDescent="0.2">
      <c r="G227" s="6" t="s">
        <v>5958</v>
      </c>
      <c r="H227" s="6" t="s">
        <v>2698</v>
      </c>
      <c r="I227" s="6" t="s">
        <v>10075</v>
      </c>
      <c r="J227" s="6" t="s">
        <v>663</v>
      </c>
    </row>
    <row r="228" spans="7:10" x14ac:dyDescent="0.2">
      <c r="G228" s="6" t="s">
        <v>5958</v>
      </c>
      <c r="H228" s="6" t="s">
        <v>2698</v>
      </c>
      <c r="I228" s="6" t="s">
        <v>5543</v>
      </c>
      <c r="J228" s="6" t="s">
        <v>5543</v>
      </c>
    </row>
    <row r="229" spans="7:10" x14ac:dyDescent="0.2">
      <c r="G229" s="6" t="s">
        <v>5958</v>
      </c>
      <c r="H229" s="6" t="s">
        <v>2698</v>
      </c>
      <c r="I229" s="6" t="s">
        <v>5543</v>
      </c>
      <c r="J229" s="6" t="s">
        <v>8437</v>
      </c>
    </row>
    <row r="230" spans="7:10" x14ac:dyDescent="0.2">
      <c r="G230" s="6" t="s">
        <v>5958</v>
      </c>
      <c r="H230" s="6" t="s">
        <v>2698</v>
      </c>
      <c r="I230" s="6" t="s">
        <v>11010</v>
      </c>
      <c r="J230" s="6" t="s">
        <v>5615</v>
      </c>
    </row>
    <row r="231" spans="7:10" x14ac:dyDescent="0.2">
      <c r="G231" s="6" t="s">
        <v>5958</v>
      </c>
      <c r="H231" s="6" t="s">
        <v>2698</v>
      </c>
      <c r="I231" s="6" t="s">
        <v>11010</v>
      </c>
      <c r="J231" s="6" t="s">
        <v>11010</v>
      </c>
    </row>
    <row r="232" spans="7:10" x14ac:dyDescent="0.2">
      <c r="G232" s="6" t="s">
        <v>5958</v>
      </c>
      <c r="H232" s="6" t="s">
        <v>2698</v>
      </c>
      <c r="I232" s="6" t="s">
        <v>4289</v>
      </c>
      <c r="J232" s="6" t="s">
        <v>4289</v>
      </c>
    </row>
    <row r="233" spans="7:10" x14ac:dyDescent="0.2">
      <c r="G233" s="6" t="s">
        <v>5958</v>
      </c>
      <c r="H233" s="6" t="s">
        <v>2698</v>
      </c>
      <c r="I233" s="6" t="s">
        <v>12929</v>
      </c>
      <c r="J233" s="6" t="s">
        <v>2859</v>
      </c>
    </row>
    <row r="234" spans="7:10" x14ac:dyDescent="0.2">
      <c r="G234" s="6" t="s">
        <v>5958</v>
      </c>
      <c r="H234" s="6" t="s">
        <v>2698</v>
      </c>
      <c r="I234" s="6" t="s">
        <v>12929</v>
      </c>
      <c r="J234" s="6" t="s">
        <v>12929</v>
      </c>
    </row>
    <row r="235" spans="7:10" x14ac:dyDescent="0.2">
      <c r="G235" s="6" t="s">
        <v>5958</v>
      </c>
      <c r="H235" s="6" t="s">
        <v>2698</v>
      </c>
      <c r="I235" s="6" t="s">
        <v>4565</v>
      </c>
      <c r="J235" s="6" t="s">
        <v>4565</v>
      </c>
    </row>
    <row r="236" spans="7:10" ht="22.5" x14ac:dyDescent="0.2">
      <c r="G236" s="6" t="s">
        <v>5958</v>
      </c>
      <c r="H236" s="6" t="s">
        <v>2698</v>
      </c>
      <c r="I236" s="6" t="s">
        <v>11268</v>
      </c>
      <c r="J236" s="6" t="s">
        <v>5027</v>
      </c>
    </row>
    <row r="237" spans="7:10" ht="22.5" x14ac:dyDescent="0.2">
      <c r="G237" s="6" t="s">
        <v>5958</v>
      </c>
      <c r="H237" s="6" t="s">
        <v>2698</v>
      </c>
      <c r="I237" s="6" t="s">
        <v>11268</v>
      </c>
      <c r="J237" s="6" t="s">
        <v>7185</v>
      </c>
    </row>
    <row r="238" spans="7:10" ht="22.5" x14ac:dyDescent="0.2">
      <c r="G238" s="6" t="s">
        <v>5958</v>
      </c>
      <c r="H238" s="6" t="s">
        <v>2698</v>
      </c>
      <c r="I238" s="6" t="s">
        <v>11268</v>
      </c>
      <c r="J238" s="6" t="s">
        <v>11268</v>
      </c>
    </row>
    <row r="239" spans="7:10" ht="22.5" x14ac:dyDescent="0.2">
      <c r="G239" s="6" t="s">
        <v>5958</v>
      </c>
      <c r="H239" s="6" t="s">
        <v>2698</v>
      </c>
      <c r="I239" s="6" t="s">
        <v>11268</v>
      </c>
      <c r="J239" s="6" t="s">
        <v>17576</v>
      </c>
    </row>
    <row r="240" spans="7:10" x14ac:dyDescent="0.2">
      <c r="G240" s="6" t="s">
        <v>5958</v>
      </c>
      <c r="H240" s="6" t="s">
        <v>2698</v>
      </c>
      <c r="I240" s="6" t="s">
        <v>1400</v>
      </c>
      <c r="J240" s="6" t="s">
        <v>976</v>
      </c>
    </row>
    <row r="241" spans="7:10" x14ac:dyDescent="0.2">
      <c r="G241" s="6" t="s">
        <v>5958</v>
      </c>
      <c r="H241" s="6" t="s">
        <v>2698</v>
      </c>
      <c r="I241" s="6" t="s">
        <v>1400</v>
      </c>
      <c r="J241" s="6" t="s">
        <v>9031</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12706</v>
      </c>
      <c r="I244" s="6" t="s">
        <v>8768</v>
      </c>
      <c r="J244" s="6" t="s">
        <v>14191</v>
      </c>
    </row>
    <row r="245" spans="7:10" x14ac:dyDescent="0.2">
      <c r="G245" s="6" t="s">
        <v>5958</v>
      </c>
      <c r="H245" s="6" t="s">
        <v>12706</v>
      </c>
      <c r="I245" s="6" t="s">
        <v>8768</v>
      </c>
      <c r="J245" s="6" t="s">
        <v>8768</v>
      </c>
    </row>
    <row r="246" spans="7:10" x14ac:dyDescent="0.2">
      <c r="G246" s="6" t="s">
        <v>5958</v>
      </c>
      <c r="H246" s="6" t="s">
        <v>12706</v>
      </c>
      <c r="I246" s="6" t="s">
        <v>8768</v>
      </c>
      <c r="J246" s="6" t="s">
        <v>3012</v>
      </c>
    </row>
    <row r="247" spans="7:10" x14ac:dyDescent="0.2">
      <c r="G247" s="6" t="s">
        <v>5958</v>
      </c>
      <c r="H247" s="6" t="s">
        <v>12706</v>
      </c>
      <c r="I247" s="6" t="s">
        <v>11025</v>
      </c>
      <c r="J247" s="6" t="s">
        <v>11025</v>
      </c>
    </row>
    <row r="248" spans="7:10" x14ac:dyDescent="0.2">
      <c r="G248" s="6" t="s">
        <v>5958</v>
      </c>
      <c r="H248" s="6" t="s">
        <v>12706</v>
      </c>
      <c r="I248" s="6" t="s">
        <v>11025</v>
      </c>
      <c r="J248" s="6" t="s">
        <v>17508</v>
      </c>
    </row>
    <row r="249" spans="7:10" x14ac:dyDescent="0.2">
      <c r="G249" s="6" t="s">
        <v>5958</v>
      </c>
      <c r="H249" s="6" t="s">
        <v>12706</v>
      </c>
      <c r="I249" s="6" t="s">
        <v>5606</v>
      </c>
      <c r="J249" s="6" t="s">
        <v>15671</v>
      </c>
    </row>
    <row r="250" spans="7:10" x14ac:dyDescent="0.2">
      <c r="G250" s="6" t="s">
        <v>5958</v>
      </c>
      <c r="H250" s="6" t="s">
        <v>12706</v>
      </c>
      <c r="I250" s="6" t="s">
        <v>5606</v>
      </c>
      <c r="J250" s="6" t="s">
        <v>7715</v>
      </c>
    </row>
    <row r="251" spans="7:10" x14ac:dyDescent="0.2">
      <c r="G251" s="6" t="s">
        <v>5958</v>
      </c>
      <c r="H251" s="6" t="s">
        <v>12706</v>
      </c>
      <c r="I251" s="6" t="s">
        <v>5606</v>
      </c>
      <c r="J251" s="6" t="s">
        <v>5606</v>
      </c>
    </row>
    <row r="252" spans="7:10" x14ac:dyDescent="0.2">
      <c r="G252" s="6" t="s">
        <v>5958</v>
      </c>
      <c r="H252" s="6" t="s">
        <v>12706</v>
      </c>
      <c r="I252" s="6" t="s">
        <v>10765</v>
      </c>
      <c r="J252" s="6" t="s">
        <v>10765</v>
      </c>
    </row>
    <row r="253" spans="7:10" x14ac:dyDescent="0.2">
      <c r="G253" s="6" t="s">
        <v>5958</v>
      </c>
      <c r="H253" s="6" t="s">
        <v>12706</v>
      </c>
      <c r="I253" s="6" t="s">
        <v>14793</v>
      </c>
      <c r="J253" s="6" t="s">
        <v>14793</v>
      </c>
    </row>
    <row r="254" spans="7:10" x14ac:dyDescent="0.2">
      <c r="G254" s="6" t="s">
        <v>5958</v>
      </c>
      <c r="H254" s="6" t="s">
        <v>12706</v>
      </c>
      <c r="I254" s="6" t="s">
        <v>11957</v>
      </c>
      <c r="J254" s="6" t="s">
        <v>2410</v>
      </c>
    </row>
    <row r="255" spans="7:10" x14ac:dyDescent="0.2">
      <c r="G255" s="6" t="s">
        <v>5958</v>
      </c>
      <c r="H255" s="6" t="s">
        <v>12706</v>
      </c>
      <c r="I255" s="6" t="s">
        <v>11957</v>
      </c>
      <c r="J255" s="6" t="s">
        <v>11957</v>
      </c>
    </row>
    <row r="256" spans="7:10" x14ac:dyDescent="0.2">
      <c r="G256" s="6" t="s">
        <v>5958</v>
      </c>
      <c r="H256" s="6" t="s">
        <v>18823</v>
      </c>
      <c r="I256" s="6" t="s">
        <v>10496</v>
      </c>
      <c r="J256" s="6" t="s">
        <v>14374</v>
      </c>
    </row>
    <row r="257" spans="7:10" x14ac:dyDescent="0.2">
      <c r="G257" s="6" t="s">
        <v>5958</v>
      </c>
      <c r="H257" s="6" t="s">
        <v>18823</v>
      </c>
      <c r="I257" s="6" t="s">
        <v>10496</v>
      </c>
      <c r="J257" s="6" t="s">
        <v>10496</v>
      </c>
    </row>
    <row r="258" spans="7:10" x14ac:dyDescent="0.2">
      <c r="G258" s="6" t="s">
        <v>5958</v>
      </c>
      <c r="H258" s="6" t="s">
        <v>18823</v>
      </c>
      <c r="I258" s="6" t="s">
        <v>18823</v>
      </c>
      <c r="J258" s="6" t="s">
        <v>12681</v>
      </c>
    </row>
    <row r="259" spans="7:10" x14ac:dyDescent="0.2">
      <c r="G259" s="6" t="s">
        <v>5958</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7326</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8706</v>
      </c>
      <c r="I267" s="6" t="s">
        <v>7216</v>
      </c>
      <c r="J267" s="6" t="s">
        <v>7216</v>
      </c>
    </row>
    <row r="268" spans="7:10" x14ac:dyDescent="0.2">
      <c r="G268" s="6" t="s">
        <v>16543</v>
      </c>
      <c r="H268" s="6" t="s">
        <v>8706</v>
      </c>
      <c r="I268" s="6" t="s">
        <v>8706</v>
      </c>
      <c r="J268" s="6" t="s">
        <v>9347</v>
      </c>
    </row>
    <row r="269" spans="7:10" x14ac:dyDescent="0.2">
      <c r="G269" s="6" t="s">
        <v>16543</v>
      </c>
      <c r="H269" s="6" t="s">
        <v>8706</v>
      </c>
      <c r="I269" s="6" t="s">
        <v>8706</v>
      </c>
      <c r="J269" s="6" t="s">
        <v>18796</v>
      </c>
    </row>
    <row r="270" spans="7:10" x14ac:dyDescent="0.2">
      <c r="G270" s="6" t="s">
        <v>16543</v>
      </c>
      <c r="H270" s="6" t="s">
        <v>8706</v>
      </c>
      <c r="I270" s="6" t="s">
        <v>8706</v>
      </c>
      <c r="J270" s="6" t="s">
        <v>13101</v>
      </c>
    </row>
    <row r="271" spans="7:10" x14ac:dyDescent="0.2">
      <c r="G271" s="6" t="s">
        <v>16543</v>
      </c>
      <c r="H271" s="6" t="s">
        <v>8706</v>
      </c>
      <c r="I271" s="6" t="s">
        <v>8706</v>
      </c>
      <c r="J271" s="6" t="s">
        <v>8706</v>
      </c>
    </row>
    <row r="272" spans="7:10" x14ac:dyDescent="0.2">
      <c r="G272" s="6" t="s">
        <v>16543</v>
      </c>
      <c r="H272" s="6" t="s">
        <v>8706</v>
      </c>
      <c r="I272" s="6" t="s">
        <v>17690</v>
      </c>
      <c r="J272" s="6" t="s">
        <v>17690</v>
      </c>
    </row>
    <row r="273" spans="7:10" ht="22.5" x14ac:dyDescent="0.2">
      <c r="G273" s="6" t="s">
        <v>16543</v>
      </c>
      <c r="H273" s="6" t="s">
        <v>8706</v>
      </c>
      <c r="I273" s="6" t="s">
        <v>15469</v>
      </c>
      <c r="J273" s="6" t="s">
        <v>8564</v>
      </c>
    </row>
    <row r="274" spans="7:10" ht="22.5" x14ac:dyDescent="0.2">
      <c r="G274" s="6" t="s">
        <v>16543</v>
      </c>
      <c r="H274" s="6" t="s">
        <v>8706</v>
      </c>
      <c r="I274" s="6" t="s">
        <v>15469</v>
      </c>
      <c r="J274" s="6" t="s">
        <v>13887</v>
      </c>
    </row>
    <row r="275" spans="7:10" ht="22.5" x14ac:dyDescent="0.2">
      <c r="G275" s="6" t="s">
        <v>16543</v>
      </c>
      <c r="H275" s="6" t="s">
        <v>8706</v>
      </c>
      <c r="I275" s="6" t="s">
        <v>15469</v>
      </c>
      <c r="J275" s="6" t="s">
        <v>15469</v>
      </c>
    </row>
    <row r="276" spans="7:10" x14ac:dyDescent="0.2">
      <c r="G276" s="6" t="s">
        <v>16543</v>
      </c>
      <c r="H276" s="6" t="s">
        <v>8706</v>
      </c>
      <c r="I276" s="6" t="s">
        <v>4526</v>
      </c>
      <c r="J276" s="6" t="s">
        <v>6441</v>
      </c>
    </row>
    <row r="277" spans="7:10" x14ac:dyDescent="0.2">
      <c r="G277" s="6" t="s">
        <v>16543</v>
      </c>
      <c r="H277" s="6" t="s">
        <v>8706</v>
      </c>
      <c r="I277" s="6" t="s">
        <v>4526</v>
      </c>
      <c r="J277" s="6" t="s">
        <v>677</v>
      </c>
    </row>
    <row r="278" spans="7:10" x14ac:dyDescent="0.2">
      <c r="G278" s="6" t="s">
        <v>16543</v>
      </c>
      <c r="H278" s="6" t="s">
        <v>8706</v>
      </c>
      <c r="I278" s="6" t="s">
        <v>4526</v>
      </c>
      <c r="J278" s="6" t="s">
        <v>4526</v>
      </c>
    </row>
    <row r="279" spans="7:10" ht="22.5" x14ac:dyDescent="0.2">
      <c r="G279" s="6" t="s">
        <v>16543</v>
      </c>
      <c r="H279" s="6" t="s">
        <v>9645</v>
      </c>
      <c r="I279" s="6" t="s">
        <v>8848</v>
      </c>
      <c r="J279" s="6" t="s">
        <v>8848</v>
      </c>
    </row>
    <row r="280" spans="7:10" ht="22.5" x14ac:dyDescent="0.2">
      <c r="G280" s="6" t="s">
        <v>16543</v>
      </c>
      <c r="H280" s="6" t="s">
        <v>9645</v>
      </c>
      <c r="I280" s="6" t="s">
        <v>17994</v>
      </c>
      <c r="J280" s="6" t="s">
        <v>17994</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5589</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14449</v>
      </c>
      <c r="I288" s="6" t="s">
        <v>5995</v>
      </c>
      <c r="J288" s="6" t="s">
        <v>5995</v>
      </c>
    </row>
    <row r="289" spans="7:10" ht="22.5" x14ac:dyDescent="0.2">
      <c r="G289" s="6" t="s">
        <v>3080</v>
      </c>
      <c r="H289" s="6" t="s">
        <v>14449</v>
      </c>
      <c r="I289" s="6" t="s">
        <v>5995</v>
      </c>
      <c r="J289" s="6" t="s">
        <v>17317</v>
      </c>
    </row>
    <row r="290" spans="7:10" ht="22.5" x14ac:dyDescent="0.2">
      <c r="G290" s="6" t="s">
        <v>3080</v>
      </c>
      <c r="H290" s="6" t="s">
        <v>14449</v>
      </c>
      <c r="I290" s="6" t="s">
        <v>4765</v>
      </c>
      <c r="J290" s="6" t="s">
        <v>4765</v>
      </c>
    </row>
    <row r="291" spans="7:10" ht="22.5" x14ac:dyDescent="0.2">
      <c r="G291" s="6" t="s">
        <v>3080</v>
      </c>
      <c r="H291" s="6" t="s">
        <v>14449</v>
      </c>
      <c r="I291" s="6" t="s">
        <v>4765</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10329</v>
      </c>
    </row>
    <row r="294" spans="7:10" ht="22.5" x14ac:dyDescent="0.2">
      <c r="G294" s="6" t="s">
        <v>3080</v>
      </c>
      <c r="H294" s="6" t="s">
        <v>14449</v>
      </c>
      <c r="I294" s="6" t="s">
        <v>14365</v>
      </c>
      <c r="J294" s="6" t="s">
        <v>73</v>
      </c>
    </row>
    <row r="295" spans="7:10" ht="22.5" x14ac:dyDescent="0.2">
      <c r="G295" s="6" t="s">
        <v>3080</v>
      </c>
      <c r="H295" s="6" t="s">
        <v>14449</v>
      </c>
      <c r="I295" s="6" t="s">
        <v>11468</v>
      </c>
      <c r="J295" s="6" t="s">
        <v>9411</v>
      </c>
    </row>
    <row r="296" spans="7:10" ht="22.5" x14ac:dyDescent="0.2">
      <c r="G296" s="6" t="s">
        <v>3080</v>
      </c>
      <c r="H296" s="6" t="s">
        <v>14449</v>
      </c>
      <c r="I296" s="6" t="s">
        <v>11468</v>
      </c>
      <c r="J296" s="6" t="s">
        <v>11860</v>
      </c>
    </row>
    <row r="297" spans="7:10" ht="22.5" x14ac:dyDescent="0.2">
      <c r="G297" s="6" t="s">
        <v>3080</v>
      </c>
      <c r="H297" s="6" t="s">
        <v>14449</v>
      </c>
      <c r="I297" s="6" t="s">
        <v>11468</v>
      </c>
      <c r="J297" s="6" t="s">
        <v>11468</v>
      </c>
    </row>
    <row r="298" spans="7:10" ht="22.5" x14ac:dyDescent="0.2">
      <c r="G298" s="6" t="s">
        <v>3080</v>
      </c>
      <c r="H298" s="6" t="s">
        <v>14449</v>
      </c>
      <c r="I298" s="6" t="s">
        <v>4623</v>
      </c>
      <c r="J298" s="6" t="s">
        <v>6158</v>
      </c>
    </row>
    <row r="299" spans="7:10" ht="22.5" x14ac:dyDescent="0.2">
      <c r="G299" s="6" t="s">
        <v>3080</v>
      </c>
      <c r="H299" s="6" t="s">
        <v>14449</v>
      </c>
      <c r="I299" s="6" t="s">
        <v>4623</v>
      </c>
      <c r="J299" s="6" t="s">
        <v>4623</v>
      </c>
    </row>
    <row r="300" spans="7:10" ht="22.5" x14ac:dyDescent="0.2">
      <c r="G300" s="6" t="s">
        <v>3080</v>
      </c>
      <c r="H300" s="6" t="s">
        <v>14449</v>
      </c>
      <c r="I300" s="6" t="s">
        <v>5999</v>
      </c>
      <c r="J300" s="6" t="s">
        <v>3380</v>
      </c>
    </row>
    <row r="301" spans="7:10" ht="22.5" x14ac:dyDescent="0.2">
      <c r="G301" s="6" t="s">
        <v>3080</v>
      </c>
      <c r="H301" s="6" t="s">
        <v>14449</v>
      </c>
      <c r="I301" s="6" t="s">
        <v>5999</v>
      </c>
      <c r="J301" s="6" t="s">
        <v>5999</v>
      </c>
    </row>
    <row r="302" spans="7:10" ht="22.5" x14ac:dyDescent="0.2">
      <c r="G302" s="6" t="s">
        <v>3080</v>
      </c>
      <c r="H302" s="6" t="s">
        <v>14449</v>
      </c>
      <c r="I302" s="6" t="s">
        <v>4638</v>
      </c>
      <c r="J302" s="6" t="s">
        <v>4638</v>
      </c>
    </row>
    <row r="303" spans="7:10" ht="22.5" x14ac:dyDescent="0.2">
      <c r="G303" s="6" t="s">
        <v>18356</v>
      </c>
      <c r="H303" s="6" t="s">
        <v>6674</v>
      </c>
      <c r="I303" s="6" t="s">
        <v>51</v>
      </c>
      <c r="J303" s="6" t="s">
        <v>51</v>
      </c>
    </row>
    <row r="304" spans="7:10" ht="22.5" x14ac:dyDescent="0.2">
      <c r="G304" s="6" t="s">
        <v>18356</v>
      </c>
      <c r="H304" s="6" t="s">
        <v>6674</v>
      </c>
      <c r="I304" s="6" t="s">
        <v>51</v>
      </c>
      <c r="J304" s="6" t="s">
        <v>3924</v>
      </c>
    </row>
    <row r="305" spans="7:10" ht="22.5" x14ac:dyDescent="0.2">
      <c r="G305" s="6" t="s">
        <v>18356</v>
      </c>
      <c r="H305" s="6" t="s">
        <v>6674</v>
      </c>
      <c r="I305" s="6" t="s">
        <v>51</v>
      </c>
      <c r="J305" s="6" t="s">
        <v>5596</v>
      </c>
    </row>
    <row r="306" spans="7:10" ht="22.5" x14ac:dyDescent="0.2">
      <c r="G306" s="6" t="s">
        <v>18356</v>
      </c>
      <c r="H306" s="6" t="s">
        <v>6674</v>
      </c>
      <c r="I306" s="6" t="s">
        <v>51</v>
      </c>
      <c r="J306" s="6" t="s">
        <v>16178</v>
      </c>
    </row>
    <row r="307" spans="7:10" ht="22.5" x14ac:dyDescent="0.2">
      <c r="G307" s="6" t="s">
        <v>18356</v>
      </c>
      <c r="H307" s="6" t="s">
        <v>6674</v>
      </c>
      <c r="I307" s="6" t="s">
        <v>51</v>
      </c>
      <c r="J307" s="6" t="s">
        <v>9377</v>
      </c>
    </row>
    <row r="308" spans="7:10" ht="22.5" x14ac:dyDescent="0.2">
      <c r="G308" s="6" t="s">
        <v>18356</v>
      </c>
      <c r="H308" s="6" t="s">
        <v>6674</v>
      </c>
      <c r="I308" s="6" t="s">
        <v>51</v>
      </c>
      <c r="J308" s="6" t="s">
        <v>12225</v>
      </c>
    </row>
    <row r="309" spans="7:10" ht="22.5" x14ac:dyDescent="0.2">
      <c r="G309" s="6" t="s">
        <v>18356</v>
      </c>
      <c r="H309" s="6" t="s">
        <v>6674</v>
      </c>
      <c r="I309" s="6" t="s">
        <v>51</v>
      </c>
      <c r="J309" s="6" t="s">
        <v>12696</v>
      </c>
    </row>
    <row r="310" spans="7:10" ht="22.5" x14ac:dyDescent="0.2">
      <c r="G310" s="6" t="s">
        <v>18356</v>
      </c>
      <c r="H310" s="6" t="s">
        <v>6674</v>
      </c>
      <c r="I310" s="6" t="s">
        <v>51</v>
      </c>
      <c r="J310" s="6" t="s">
        <v>3931</v>
      </c>
    </row>
    <row r="311" spans="7:10" ht="22.5" x14ac:dyDescent="0.2">
      <c r="G311" s="6" t="s">
        <v>18356</v>
      </c>
      <c r="H311" s="6" t="s">
        <v>6674</v>
      </c>
      <c r="I311" s="6" t="s">
        <v>51</v>
      </c>
      <c r="J311" s="6" t="s">
        <v>8455</v>
      </c>
    </row>
    <row r="312" spans="7:10" x14ac:dyDescent="0.2">
      <c r="G312" s="6" t="s">
        <v>18356</v>
      </c>
      <c r="H312" s="6" t="s">
        <v>6674</v>
      </c>
      <c r="I312" s="6" t="s">
        <v>8010</v>
      </c>
      <c r="J312" s="6" t="s">
        <v>8010</v>
      </c>
    </row>
    <row r="313" spans="7:10" x14ac:dyDescent="0.2">
      <c r="G313" s="6" t="s">
        <v>18356</v>
      </c>
      <c r="H313" s="6" t="s">
        <v>6674</v>
      </c>
      <c r="I313" s="6" t="s">
        <v>2410</v>
      </c>
      <c r="J313" s="6" t="s">
        <v>2410</v>
      </c>
    </row>
    <row r="314" spans="7:10" x14ac:dyDescent="0.2">
      <c r="G314" s="6" t="s">
        <v>18356</v>
      </c>
      <c r="H314" s="6" t="s">
        <v>6674</v>
      </c>
      <c r="I314" s="6" t="s">
        <v>9654</v>
      </c>
      <c r="J314" s="6" t="s">
        <v>9654</v>
      </c>
    </row>
    <row r="315" spans="7:10" x14ac:dyDescent="0.2">
      <c r="G315" s="6" t="s">
        <v>18356</v>
      </c>
      <c r="H315" s="6" t="s">
        <v>6674</v>
      </c>
      <c r="I315" s="6" t="s">
        <v>9654</v>
      </c>
      <c r="J315" s="6" t="s">
        <v>5826</v>
      </c>
    </row>
    <row r="316" spans="7:10" ht="22.5" x14ac:dyDescent="0.2">
      <c r="G316" s="6" t="s">
        <v>18356</v>
      </c>
      <c r="H316" s="6" t="s">
        <v>6674</v>
      </c>
      <c r="I316" s="6" t="s">
        <v>12892</v>
      </c>
      <c r="J316" s="6" t="s">
        <v>6860</v>
      </c>
    </row>
    <row r="317" spans="7:10" ht="22.5" x14ac:dyDescent="0.2">
      <c r="G317" s="6" t="s">
        <v>18356</v>
      </c>
      <c r="H317" s="6" t="s">
        <v>6674</v>
      </c>
      <c r="I317" s="6" t="s">
        <v>12892</v>
      </c>
      <c r="J317" s="6" t="s">
        <v>12892</v>
      </c>
    </row>
    <row r="318" spans="7:10" ht="22.5" x14ac:dyDescent="0.2">
      <c r="G318" s="6" t="s">
        <v>18356</v>
      </c>
      <c r="H318" s="6" t="s">
        <v>6674</v>
      </c>
      <c r="I318" s="6" t="s">
        <v>12892</v>
      </c>
      <c r="J318" s="6" t="s">
        <v>14746</v>
      </c>
    </row>
    <row r="319" spans="7:10" ht="22.5" x14ac:dyDescent="0.2">
      <c r="G319" s="6" t="s">
        <v>18356</v>
      </c>
      <c r="H319" s="6" t="s">
        <v>6674</v>
      </c>
      <c r="I319" s="6" t="s">
        <v>868</v>
      </c>
      <c r="J319" s="6" t="s">
        <v>17486</v>
      </c>
    </row>
    <row r="320" spans="7:10" ht="22.5" x14ac:dyDescent="0.2">
      <c r="G320" s="6" t="s">
        <v>18356</v>
      </c>
      <c r="H320" s="6" t="s">
        <v>6674</v>
      </c>
      <c r="I320" s="6" t="s">
        <v>868</v>
      </c>
      <c r="J320" s="6" t="s">
        <v>2920</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2227</v>
      </c>
      <c r="J325" s="6" t="s">
        <v>3697</v>
      </c>
    </row>
    <row r="326" spans="7:10" x14ac:dyDescent="0.2">
      <c r="G326" s="6" t="s">
        <v>18356</v>
      </c>
      <c r="H326" s="6" t="s">
        <v>6674</v>
      </c>
      <c r="I326" s="6" t="s">
        <v>2227</v>
      </c>
      <c r="J326" s="6" t="s">
        <v>2227</v>
      </c>
    </row>
    <row r="327" spans="7:10" x14ac:dyDescent="0.2">
      <c r="G327" s="6" t="s">
        <v>18356</v>
      </c>
      <c r="H327" s="6" t="s">
        <v>6674</v>
      </c>
      <c r="I327" s="6" t="s">
        <v>12423</v>
      </c>
      <c r="J327" s="6" t="s">
        <v>7229</v>
      </c>
    </row>
    <row r="328" spans="7:10" x14ac:dyDescent="0.2">
      <c r="G328" s="6" t="s">
        <v>18356</v>
      </c>
      <c r="H328" s="6" t="s">
        <v>6674</v>
      </c>
      <c r="I328" s="6" t="s">
        <v>12423</v>
      </c>
      <c r="J328" s="6" t="s">
        <v>4286</v>
      </c>
    </row>
    <row r="329" spans="7:10" x14ac:dyDescent="0.2">
      <c r="G329" s="6" t="s">
        <v>18356</v>
      </c>
      <c r="H329" s="6" t="s">
        <v>6674</v>
      </c>
      <c r="I329" s="6" t="s">
        <v>12423</v>
      </c>
      <c r="J329" s="6" t="s">
        <v>6331</v>
      </c>
    </row>
    <row r="330" spans="7:10" x14ac:dyDescent="0.2">
      <c r="G330" s="6" t="s">
        <v>18356</v>
      </c>
      <c r="H330" s="6" t="s">
        <v>6674</v>
      </c>
      <c r="I330" s="6" t="s">
        <v>12423</v>
      </c>
      <c r="J330" s="6" t="s">
        <v>12423</v>
      </c>
    </row>
    <row r="331" spans="7:10" x14ac:dyDescent="0.2">
      <c r="G331" s="6" t="s">
        <v>18356</v>
      </c>
      <c r="H331" s="6" t="s">
        <v>6674</v>
      </c>
      <c r="I331" s="6" t="s">
        <v>11181</v>
      </c>
      <c r="J331" s="6" t="s">
        <v>4436</v>
      </c>
    </row>
    <row r="332" spans="7:10" x14ac:dyDescent="0.2">
      <c r="G332" s="6" t="s">
        <v>18356</v>
      </c>
      <c r="H332" s="6" t="s">
        <v>6674</v>
      </c>
      <c r="I332" s="6" t="s">
        <v>11181</v>
      </c>
      <c r="J332" s="6" t="s">
        <v>11641</v>
      </c>
    </row>
    <row r="333" spans="7:10" x14ac:dyDescent="0.2">
      <c r="G333" s="6" t="s">
        <v>18356</v>
      </c>
      <c r="H333" s="6" t="s">
        <v>6674</v>
      </c>
      <c r="I333" s="6" t="s">
        <v>11181</v>
      </c>
      <c r="J333" s="6" t="s">
        <v>16933</v>
      </c>
    </row>
    <row r="334" spans="7:10" x14ac:dyDescent="0.2">
      <c r="G334" s="6" t="s">
        <v>18356</v>
      </c>
      <c r="H334" s="6" t="s">
        <v>6674</v>
      </c>
      <c r="I334" s="6" t="s">
        <v>11181</v>
      </c>
      <c r="J334" s="6" t="s">
        <v>11181</v>
      </c>
    </row>
    <row r="335" spans="7:10" x14ac:dyDescent="0.2">
      <c r="G335" s="6" t="s">
        <v>18356</v>
      </c>
      <c r="H335" s="6" t="s">
        <v>5156</v>
      </c>
      <c r="I335" s="6" t="s">
        <v>9104</v>
      </c>
      <c r="J335" s="6" t="s">
        <v>9104</v>
      </c>
    </row>
    <row r="336" spans="7:10" x14ac:dyDescent="0.2">
      <c r="G336" s="6" t="s">
        <v>18356</v>
      </c>
      <c r="H336" s="6" t="s">
        <v>5156</v>
      </c>
      <c r="I336" s="6" t="s">
        <v>9104</v>
      </c>
      <c r="J336" s="6" t="s">
        <v>12602</v>
      </c>
    </row>
    <row r="337" spans="7:10" x14ac:dyDescent="0.2">
      <c r="G337" s="6" t="s">
        <v>18356</v>
      </c>
      <c r="H337" s="6" t="s">
        <v>5156</v>
      </c>
      <c r="I337" s="6" t="s">
        <v>9104</v>
      </c>
      <c r="J337" s="6" t="s">
        <v>14360</v>
      </c>
    </row>
    <row r="338" spans="7:10" x14ac:dyDescent="0.2">
      <c r="G338" s="6" t="s">
        <v>18356</v>
      </c>
      <c r="H338" s="6" t="s">
        <v>5156</v>
      </c>
      <c r="I338" s="6" t="s">
        <v>9104</v>
      </c>
      <c r="J338" s="6" t="s">
        <v>12416</v>
      </c>
    </row>
    <row r="339" spans="7:10" x14ac:dyDescent="0.2">
      <c r="G339" s="6" t="s">
        <v>18356</v>
      </c>
      <c r="H339" s="6" t="s">
        <v>5156</v>
      </c>
      <c r="I339" s="6" t="s">
        <v>9104</v>
      </c>
      <c r="J339" s="6" t="s">
        <v>16456</v>
      </c>
    </row>
    <row r="340" spans="7:10" x14ac:dyDescent="0.2">
      <c r="G340" s="6" t="s">
        <v>18356</v>
      </c>
      <c r="H340" s="6" t="s">
        <v>5156</v>
      </c>
      <c r="I340" s="6" t="s">
        <v>9104</v>
      </c>
      <c r="J340" s="6" t="s">
        <v>4890</v>
      </c>
    </row>
    <row r="341" spans="7:10" x14ac:dyDescent="0.2">
      <c r="G341" s="6" t="s">
        <v>18356</v>
      </c>
      <c r="H341" s="6" t="s">
        <v>5156</v>
      </c>
      <c r="I341" s="6" t="s">
        <v>9104</v>
      </c>
      <c r="J341" s="6" t="s">
        <v>16703</v>
      </c>
    </row>
    <row r="342" spans="7:10" x14ac:dyDescent="0.2">
      <c r="G342" s="6" t="s">
        <v>18356</v>
      </c>
      <c r="H342" s="6" t="s">
        <v>5156</v>
      </c>
      <c r="I342" s="6" t="s">
        <v>9104</v>
      </c>
      <c r="J342" s="6" t="s">
        <v>16648</v>
      </c>
    </row>
    <row r="343" spans="7:10" x14ac:dyDescent="0.2">
      <c r="G343" s="6" t="s">
        <v>18356</v>
      </c>
      <c r="H343" s="6" t="s">
        <v>5156</v>
      </c>
      <c r="I343" s="6" t="s">
        <v>9104</v>
      </c>
      <c r="J343" s="6" t="s">
        <v>6289</v>
      </c>
    </row>
    <row r="344" spans="7:10" x14ac:dyDescent="0.2">
      <c r="G344" s="6" t="s">
        <v>18356</v>
      </c>
      <c r="H344" s="6" t="s">
        <v>5156</v>
      </c>
      <c r="I344" s="6" t="s">
        <v>9104</v>
      </c>
      <c r="J344" s="6" t="s">
        <v>18425</v>
      </c>
    </row>
    <row r="345" spans="7:10" x14ac:dyDescent="0.2">
      <c r="G345" s="6" t="s">
        <v>18356</v>
      </c>
      <c r="H345" s="6" t="s">
        <v>5156</v>
      </c>
      <c r="I345" s="6" t="s">
        <v>15524</v>
      </c>
      <c r="J345" s="6" t="s">
        <v>15524</v>
      </c>
    </row>
    <row r="346" spans="7:10" x14ac:dyDescent="0.2">
      <c r="G346" s="6" t="s">
        <v>18356</v>
      </c>
      <c r="H346" s="6" t="s">
        <v>5156</v>
      </c>
      <c r="I346" s="6" t="s">
        <v>15524</v>
      </c>
      <c r="J346" s="6" t="s">
        <v>7339</v>
      </c>
    </row>
    <row r="347" spans="7:10" x14ac:dyDescent="0.2">
      <c r="G347" s="6" t="s">
        <v>18356</v>
      </c>
      <c r="H347" s="6" t="s">
        <v>5156</v>
      </c>
      <c r="I347" s="6" t="s">
        <v>15524</v>
      </c>
      <c r="J347" s="6" t="s">
        <v>878</v>
      </c>
    </row>
    <row r="348" spans="7:10" x14ac:dyDescent="0.2">
      <c r="G348" s="6" t="s">
        <v>18356</v>
      </c>
      <c r="H348" s="6" t="s">
        <v>15160</v>
      </c>
      <c r="I348" s="6" t="s">
        <v>7942</v>
      </c>
      <c r="J348" s="6" t="s">
        <v>7942</v>
      </c>
    </row>
    <row r="349" spans="7:10" x14ac:dyDescent="0.2">
      <c r="G349" s="6" t="s">
        <v>18356</v>
      </c>
      <c r="H349" s="6" t="s">
        <v>15160</v>
      </c>
      <c r="I349" s="6" t="s">
        <v>7942</v>
      </c>
      <c r="J349" s="6" t="s">
        <v>5863</v>
      </c>
    </row>
    <row r="350" spans="7:10" ht="22.5" x14ac:dyDescent="0.2">
      <c r="G350" s="6" t="s">
        <v>18356</v>
      </c>
      <c r="H350" s="6" t="s">
        <v>15160</v>
      </c>
      <c r="I350" s="6" t="s">
        <v>17638</v>
      </c>
      <c r="J350" s="6" t="s">
        <v>12241</v>
      </c>
    </row>
    <row r="351" spans="7:10" ht="22.5" x14ac:dyDescent="0.2">
      <c r="G351" s="6" t="s">
        <v>18356</v>
      </c>
      <c r="H351" s="6" t="s">
        <v>15160</v>
      </c>
      <c r="I351" s="6" t="s">
        <v>17638</v>
      </c>
      <c r="J351" s="6" t="s">
        <v>17638</v>
      </c>
    </row>
    <row r="352" spans="7:10" x14ac:dyDescent="0.2">
      <c r="G352" s="6" t="s">
        <v>18356</v>
      </c>
      <c r="H352" s="6" t="s">
        <v>15160</v>
      </c>
      <c r="I352" s="6" t="s">
        <v>16186</v>
      </c>
      <c r="J352" s="6" t="s">
        <v>16186</v>
      </c>
    </row>
    <row r="353" spans="7:10" ht="22.5" x14ac:dyDescent="0.2">
      <c r="G353" s="6" t="s">
        <v>18356</v>
      </c>
      <c r="H353" s="6" t="s">
        <v>15160</v>
      </c>
      <c r="I353" s="6" t="s">
        <v>12499</v>
      </c>
      <c r="J353" s="6" t="s">
        <v>12499</v>
      </c>
    </row>
    <row r="354" spans="7:10" x14ac:dyDescent="0.2">
      <c r="G354" s="6" t="s">
        <v>18356</v>
      </c>
      <c r="H354" s="6" t="s">
        <v>15160</v>
      </c>
      <c r="I354" s="6" t="s">
        <v>15160</v>
      </c>
      <c r="J354" s="6" t="s">
        <v>10742</v>
      </c>
    </row>
    <row r="355" spans="7:10" x14ac:dyDescent="0.2">
      <c r="G355" s="6" t="s">
        <v>18356</v>
      </c>
      <c r="H355" s="6" t="s">
        <v>15160</v>
      </c>
      <c r="I355" s="6" t="s">
        <v>15160</v>
      </c>
      <c r="J355" s="6" t="s">
        <v>15160</v>
      </c>
    </row>
    <row r="356" spans="7:10" ht="22.5" x14ac:dyDescent="0.2">
      <c r="G356" s="6" t="s">
        <v>18356</v>
      </c>
      <c r="H356" s="6" t="s">
        <v>15160</v>
      </c>
      <c r="I356" s="6" t="s">
        <v>15625</v>
      </c>
      <c r="J356" s="6" t="s">
        <v>15625</v>
      </c>
    </row>
    <row r="357" spans="7:10" x14ac:dyDescent="0.2">
      <c r="G357" s="6" t="s">
        <v>18356</v>
      </c>
      <c r="H357" s="6" t="s">
        <v>15160</v>
      </c>
      <c r="I357" s="6" t="s">
        <v>18275</v>
      </c>
      <c r="J357" s="6" t="s">
        <v>11486</v>
      </c>
    </row>
    <row r="358" spans="7:10" x14ac:dyDescent="0.2">
      <c r="G358" s="6" t="s">
        <v>18356</v>
      </c>
      <c r="H358" s="6" t="s">
        <v>15160</v>
      </c>
      <c r="I358" s="6" t="s">
        <v>18275</v>
      </c>
      <c r="J358" s="6" t="s">
        <v>2654</v>
      </c>
    </row>
    <row r="359" spans="7:10" x14ac:dyDescent="0.2">
      <c r="G359" s="6" t="s">
        <v>18356</v>
      </c>
      <c r="H359" s="6" t="s">
        <v>15160</v>
      </c>
      <c r="I359" s="6" t="s">
        <v>18275</v>
      </c>
      <c r="J359" s="6" t="s">
        <v>3568</v>
      </c>
    </row>
    <row r="360" spans="7:10" x14ac:dyDescent="0.2">
      <c r="G360" s="6" t="s">
        <v>18356</v>
      </c>
      <c r="H360" s="6" t="s">
        <v>15160</v>
      </c>
      <c r="I360" s="6" t="s">
        <v>18275</v>
      </c>
      <c r="J360" s="6" t="s">
        <v>18275</v>
      </c>
    </row>
    <row r="361" spans="7:10" x14ac:dyDescent="0.2">
      <c r="G361" s="6" t="s">
        <v>18356</v>
      </c>
      <c r="H361" s="6" t="s">
        <v>15160</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9566</v>
      </c>
      <c r="J363" s="6" t="s">
        <v>9566</v>
      </c>
    </row>
    <row r="364" spans="7:10" ht="22.5" x14ac:dyDescent="0.2">
      <c r="G364" s="6" t="s">
        <v>18356</v>
      </c>
      <c r="H364" s="6" t="s">
        <v>2170</v>
      </c>
      <c r="I364" s="6" t="s">
        <v>2170</v>
      </c>
      <c r="J364" s="6" t="s">
        <v>9700</v>
      </c>
    </row>
    <row r="365" spans="7:10" ht="22.5" x14ac:dyDescent="0.2">
      <c r="G365" s="6" t="s">
        <v>18356</v>
      </c>
      <c r="H365" s="6" t="s">
        <v>2170</v>
      </c>
      <c r="I365" s="6" t="s">
        <v>2170</v>
      </c>
      <c r="J365" s="6" t="s">
        <v>11010</v>
      </c>
    </row>
    <row r="366" spans="7:10" ht="22.5" x14ac:dyDescent="0.2">
      <c r="G366" s="6" t="s">
        <v>18356</v>
      </c>
      <c r="H366" s="6" t="s">
        <v>2170</v>
      </c>
      <c r="I366" s="6" t="s">
        <v>2170</v>
      </c>
      <c r="J366" s="6" t="s">
        <v>5441</v>
      </c>
    </row>
    <row r="367" spans="7:10" ht="22.5" x14ac:dyDescent="0.2">
      <c r="G367" s="6" t="s">
        <v>18356</v>
      </c>
      <c r="H367" s="6" t="s">
        <v>2170</v>
      </c>
      <c r="I367" s="6" t="s">
        <v>2170</v>
      </c>
      <c r="J367" s="6" t="s">
        <v>14782</v>
      </c>
    </row>
    <row r="368" spans="7:10" ht="22.5" x14ac:dyDescent="0.2">
      <c r="G368" s="6" t="s">
        <v>18356</v>
      </c>
      <c r="H368" s="6" t="s">
        <v>2170</v>
      </c>
      <c r="I368" s="6" t="s">
        <v>2170</v>
      </c>
      <c r="J368" s="6" t="s">
        <v>2170</v>
      </c>
    </row>
    <row r="369" spans="7:10" x14ac:dyDescent="0.2">
      <c r="G369" s="6" t="s">
        <v>17540</v>
      </c>
      <c r="H369" s="6" t="s">
        <v>10725</v>
      </c>
      <c r="I369" s="6" t="s">
        <v>17681</v>
      </c>
      <c r="J369" s="6" t="s">
        <v>6370</v>
      </c>
    </row>
    <row r="370" spans="7:10" x14ac:dyDescent="0.2">
      <c r="G370" s="6" t="s">
        <v>17540</v>
      </c>
      <c r="H370" s="6" t="s">
        <v>10725</v>
      </c>
      <c r="I370" s="6" t="s">
        <v>17681</v>
      </c>
      <c r="J370" s="6" t="s">
        <v>1282</v>
      </c>
    </row>
    <row r="371" spans="7:10" x14ac:dyDescent="0.2">
      <c r="G371" s="6" t="s">
        <v>17540</v>
      </c>
      <c r="H371" s="6" t="s">
        <v>10725</v>
      </c>
      <c r="I371" s="6" t="s">
        <v>17681</v>
      </c>
      <c r="J371" s="6" t="s">
        <v>17681</v>
      </c>
    </row>
    <row r="372" spans="7:10" ht="22.5" x14ac:dyDescent="0.2">
      <c r="G372" s="6" t="s">
        <v>17540</v>
      </c>
      <c r="H372" s="6" t="s">
        <v>10725</v>
      </c>
      <c r="I372" s="6" t="s">
        <v>18074</v>
      </c>
      <c r="J372" s="6" t="s">
        <v>11790</v>
      </c>
    </row>
    <row r="373" spans="7:10" ht="22.5" x14ac:dyDescent="0.2">
      <c r="G373" s="6" t="s">
        <v>17540</v>
      </c>
      <c r="H373" s="6" t="s">
        <v>10725</v>
      </c>
      <c r="I373" s="6" t="s">
        <v>18074</v>
      </c>
      <c r="J373" s="6" t="s">
        <v>18074</v>
      </c>
    </row>
    <row r="374" spans="7:10" ht="22.5" x14ac:dyDescent="0.2">
      <c r="G374" s="6" t="s">
        <v>17540</v>
      </c>
      <c r="H374" s="6" t="s">
        <v>10725</v>
      </c>
      <c r="I374" s="6" t="s">
        <v>18074</v>
      </c>
      <c r="J374" s="6" t="s">
        <v>3949</v>
      </c>
    </row>
    <row r="375" spans="7:10" ht="22.5" x14ac:dyDescent="0.2">
      <c r="G375" s="6" t="s">
        <v>17540</v>
      </c>
      <c r="H375" s="6" t="s">
        <v>10725</v>
      </c>
      <c r="I375" s="6" t="s">
        <v>18074</v>
      </c>
      <c r="J375" s="6" t="s">
        <v>10888</v>
      </c>
    </row>
    <row r="376" spans="7:10" ht="22.5" x14ac:dyDescent="0.2">
      <c r="G376" s="6" t="s">
        <v>17540</v>
      </c>
      <c r="H376" s="6" t="s">
        <v>628</v>
      </c>
      <c r="I376" s="6" t="s">
        <v>12143</v>
      </c>
      <c r="J376" s="6" t="s">
        <v>6993</v>
      </c>
    </row>
    <row r="377" spans="7:10" ht="22.5" x14ac:dyDescent="0.2">
      <c r="G377" s="6" t="s">
        <v>17540</v>
      </c>
      <c r="H377" s="6" t="s">
        <v>628</v>
      </c>
      <c r="I377" s="6" t="s">
        <v>12143</v>
      </c>
      <c r="J377" s="6" t="s">
        <v>9386</v>
      </c>
    </row>
    <row r="378" spans="7:10" ht="22.5" x14ac:dyDescent="0.2">
      <c r="G378" s="6" t="s">
        <v>17540</v>
      </c>
      <c r="H378" s="6" t="s">
        <v>628</v>
      </c>
      <c r="I378" s="6" t="s">
        <v>12143</v>
      </c>
      <c r="J378" s="6" t="s">
        <v>12143</v>
      </c>
    </row>
    <row r="379" spans="7:10" ht="22.5" x14ac:dyDescent="0.2">
      <c r="G379" s="6" t="s">
        <v>17540</v>
      </c>
      <c r="H379" s="6" t="s">
        <v>628</v>
      </c>
      <c r="I379" s="6" t="s">
        <v>12143</v>
      </c>
      <c r="J379" s="6" t="s">
        <v>8300</v>
      </c>
    </row>
    <row r="380" spans="7:10" ht="22.5" x14ac:dyDescent="0.2">
      <c r="G380" s="6" t="s">
        <v>17540</v>
      </c>
      <c r="H380" s="6" t="s">
        <v>628</v>
      </c>
      <c r="I380" s="6" t="s">
        <v>3958</v>
      </c>
      <c r="J380" s="6" t="s">
        <v>7703</v>
      </c>
    </row>
    <row r="381" spans="7:10" ht="22.5" x14ac:dyDescent="0.2">
      <c r="G381" s="6" t="s">
        <v>17540</v>
      </c>
      <c r="H381" s="6" t="s">
        <v>628</v>
      </c>
      <c r="I381" s="6" t="s">
        <v>3958</v>
      </c>
      <c r="J381" s="6" t="s">
        <v>10103</v>
      </c>
    </row>
    <row r="382" spans="7:10" ht="22.5" x14ac:dyDescent="0.2">
      <c r="G382" s="6" t="s">
        <v>17540</v>
      </c>
      <c r="H382" s="6" t="s">
        <v>628</v>
      </c>
      <c r="I382" s="6" t="s">
        <v>3958</v>
      </c>
      <c r="J382" s="6" t="s">
        <v>3958</v>
      </c>
    </row>
    <row r="383" spans="7:10" x14ac:dyDescent="0.2">
      <c r="G383" s="6" t="s">
        <v>17540</v>
      </c>
      <c r="H383" s="6" t="s">
        <v>7759</v>
      </c>
      <c r="I383" s="6" t="s">
        <v>3618</v>
      </c>
      <c r="J383" s="6" t="s">
        <v>3618</v>
      </c>
    </row>
    <row r="384" spans="7:10" x14ac:dyDescent="0.2">
      <c r="G384" s="6" t="s">
        <v>17540</v>
      </c>
      <c r="H384" s="6" t="s">
        <v>7759</v>
      </c>
      <c r="I384" s="6" t="s">
        <v>7759</v>
      </c>
      <c r="J384" s="6" t="s">
        <v>1667</v>
      </c>
    </row>
    <row r="385" spans="7:10" x14ac:dyDescent="0.2">
      <c r="G385" s="6" t="s">
        <v>17540</v>
      </c>
      <c r="H385" s="6" t="s">
        <v>7759</v>
      </c>
      <c r="I385" s="6" t="s">
        <v>7759</v>
      </c>
      <c r="J385" s="6" t="s">
        <v>7759</v>
      </c>
    </row>
    <row r="386" spans="7:10" x14ac:dyDescent="0.2">
      <c r="G386" s="6" t="s">
        <v>17540</v>
      </c>
      <c r="H386" s="6" t="s">
        <v>7759</v>
      </c>
      <c r="I386" s="6" t="s">
        <v>2679</v>
      </c>
      <c r="J386" s="6" t="s">
        <v>11493</v>
      </c>
    </row>
    <row r="387" spans="7:10" x14ac:dyDescent="0.2">
      <c r="G387" s="6" t="s">
        <v>17540</v>
      </c>
      <c r="H387" s="6" t="s">
        <v>7759</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15644</v>
      </c>
    </row>
    <row r="3" spans="1:2" x14ac:dyDescent="0.25">
      <c r="A3" s="62">
        <v>10101504</v>
      </c>
      <c r="B3" s="63" t="s">
        <v>6212</v>
      </c>
    </row>
    <row r="4" spans="1:2" x14ac:dyDescent="0.25">
      <c r="A4" s="62">
        <v>10101505</v>
      </c>
      <c r="B4" s="63" t="s">
        <v>6081</v>
      </c>
    </row>
    <row r="5" spans="1:2" x14ac:dyDescent="0.25">
      <c r="A5" s="62">
        <v>10101506</v>
      </c>
      <c r="B5" s="63" t="s">
        <v>12253</v>
      </c>
    </row>
    <row r="6" spans="1:2" x14ac:dyDescent="0.25">
      <c r="A6" s="62">
        <v>10101507</v>
      </c>
      <c r="B6" s="63" t="s">
        <v>10586</v>
      </c>
    </row>
    <row r="7" spans="1:2" x14ac:dyDescent="0.25">
      <c r="A7" s="62">
        <v>10101508</v>
      </c>
      <c r="B7" s="63" t="s">
        <v>3873</v>
      </c>
    </row>
    <row r="8" spans="1:2" x14ac:dyDescent="0.25">
      <c r="A8" s="62">
        <v>10101509</v>
      </c>
      <c r="B8" s="63" t="s">
        <v>8394</v>
      </c>
    </row>
    <row r="9" spans="1:2" x14ac:dyDescent="0.25">
      <c r="A9" s="62">
        <v>10101510</v>
      </c>
      <c r="B9" s="63" t="s">
        <v>3910</v>
      </c>
    </row>
    <row r="10" spans="1:2" x14ac:dyDescent="0.25">
      <c r="A10" s="62">
        <v>10101511</v>
      </c>
      <c r="B10" s="63" t="s">
        <v>957</v>
      </c>
    </row>
    <row r="11" spans="1:2" x14ac:dyDescent="0.25">
      <c r="A11" s="62">
        <v>10101512</v>
      </c>
      <c r="B11" s="63" t="s">
        <v>9957</v>
      </c>
    </row>
    <row r="12" spans="1:2" x14ac:dyDescent="0.25">
      <c r="A12" s="62">
        <v>10101513</v>
      </c>
      <c r="B12" s="63" t="s">
        <v>5966</v>
      </c>
    </row>
    <row r="13" spans="1:2" x14ac:dyDescent="0.25">
      <c r="A13" s="62">
        <v>10101514</v>
      </c>
      <c r="B13" s="63" t="s">
        <v>15765</v>
      </c>
    </row>
    <row r="14" spans="1:2" x14ac:dyDescent="0.25">
      <c r="A14" s="62">
        <v>10101515</v>
      </c>
      <c r="B14" s="63" t="s">
        <v>5984</v>
      </c>
    </row>
    <row r="15" spans="1:2" x14ac:dyDescent="0.25">
      <c r="A15" s="62">
        <v>10101516</v>
      </c>
      <c r="B15" s="63" t="s">
        <v>6566</v>
      </c>
    </row>
    <row r="16" spans="1:2" x14ac:dyDescent="0.25">
      <c r="A16" s="62">
        <v>10101517</v>
      </c>
      <c r="B16" s="63" t="s">
        <v>13660</v>
      </c>
    </row>
    <row r="17" spans="1:2" x14ac:dyDescent="0.25">
      <c r="A17" s="62">
        <v>10101601</v>
      </c>
      <c r="B17" s="63" t="s">
        <v>5545</v>
      </c>
    </row>
    <row r="18" spans="1:2" x14ac:dyDescent="0.25">
      <c r="A18" s="62">
        <v>10101602</v>
      </c>
      <c r="B18" s="63" t="s">
        <v>8487</v>
      </c>
    </row>
    <row r="19" spans="1:2" x14ac:dyDescent="0.25">
      <c r="A19" s="62">
        <v>10101603</v>
      </c>
      <c r="B19" s="63" t="s">
        <v>12683</v>
      </c>
    </row>
    <row r="20" spans="1:2" x14ac:dyDescent="0.25">
      <c r="A20" s="62">
        <v>10101604</v>
      </c>
      <c r="B20" s="63" t="s">
        <v>9168</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4305</v>
      </c>
    </row>
    <row r="25" spans="1:2" x14ac:dyDescent="0.25">
      <c r="A25" s="62">
        <v>10101704</v>
      </c>
      <c r="B25" s="63" t="s">
        <v>1928</v>
      </c>
    </row>
    <row r="26" spans="1:2" x14ac:dyDescent="0.25">
      <c r="A26" s="62">
        <v>10101705</v>
      </c>
      <c r="B26" s="63" t="s">
        <v>4026</v>
      </c>
    </row>
    <row r="27" spans="1:2" x14ac:dyDescent="0.25">
      <c r="A27" s="62">
        <v>10101801</v>
      </c>
      <c r="B27" s="63" t="s">
        <v>15717</v>
      </c>
    </row>
    <row r="28" spans="1:2" x14ac:dyDescent="0.25">
      <c r="A28" s="62">
        <v>10101802</v>
      </c>
      <c r="B28" s="63" t="s">
        <v>14219</v>
      </c>
    </row>
    <row r="29" spans="1:2" x14ac:dyDescent="0.25">
      <c r="A29" s="62">
        <v>10101803</v>
      </c>
      <c r="B29" s="63" t="s">
        <v>14683</v>
      </c>
    </row>
    <row r="30" spans="1:2" x14ac:dyDescent="0.25">
      <c r="A30" s="62">
        <v>10101804</v>
      </c>
      <c r="B30" s="63" t="s">
        <v>16489</v>
      </c>
    </row>
    <row r="31" spans="1:2" x14ac:dyDescent="0.25">
      <c r="A31" s="62">
        <v>10101805</v>
      </c>
      <c r="B31" s="63" t="s">
        <v>7782</v>
      </c>
    </row>
    <row r="32" spans="1:2" x14ac:dyDescent="0.25">
      <c r="A32" s="62">
        <v>10101806</v>
      </c>
      <c r="B32" s="63" t="s">
        <v>15539</v>
      </c>
    </row>
    <row r="33" spans="1:2" x14ac:dyDescent="0.25">
      <c r="A33" s="62">
        <v>10101807</v>
      </c>
      <c r="B33" s="63" t="s">
        <v>10740</v>
      </c>
    </row>
    <row r="34" spans="1:2" x14ac:dyDescent="0.25">
      <c r="A34" s="62">
        <v>10101808</v>
      </c>
      <c r="B34" s="63" t="s">
        <v>7436</v>
      </c>
    </row>
    <row r="35" spans="1:2" x14ac:dyDescent="0.25">
      <c r="A35" s="62">
        <v>10101901</v>
      </c>
      <c r="B35" s="63" t="s">
        <v>10157</v>
      </c>
    </row>
    <row r="36" spans="1:2" x14ac:dyDescent="0.25">
      <c r="A36" s="62">
        <v>10101902</v>
      </c>
      <c r="B36" s="63" t="s">
        <v>14169</v>
      </c>
    </row>
    <row r="37" spans="1:2" x14ac:dyDescent="0.25">
      <c r="A37" s="62">
        <v>10101903</v>
      </c>
      <c r="B37" s="63" t="s">
        <v>8348</v>
      </c>
    </row>
    <row r="38" spans="1:2" x14ac:dyDescent="0.25">
      <c r="A38" s="62">
        <v>10101904</v>
      </c>
      <c r="B38" s="63" t="s">
        <v>16405</v>
      </c>
    </row>
    <row r="39" spans="1:2" x14ac:dyDescent="0.25">
      <c r="A39" s="62">
        <v>10102001</v>
      </c>
      <c r="B39" s="63" t="s">
        <v>9778</v>
      </c>
    </row>
    <row r="40" spans="1:2" x14ac:dyDescent="0.25">
      <c r="A40" s="62">
        <v>10102002</v>
      </c>
      <c r="B40" s="63" t="s">
        <v>4571</v>
      </c>
    </row>
    <row r="41" spans="1:2" x14ac:dyDescent="0.25">
      <c r="A41" s="62">
        <v>10111301</v>
      </c>
      <c r="B41" s="63" t="s">
        <v>17401</v>
      </c>
    </row>
    <row r="42" spans="1:2" x14ac:dyDescent="0.25">
      <c r="A42" s="62">
        <v>10111302</v>
      </c>
      <c r="B42" s="63" t="s">
        <v>17111</v>
      </c>
    </row>
    <row r="43" spans="1:2" x14ac:dyDescent="0.25">
      <c r="A43" s="62">
        <v>10111303</v>
      </c>
      <c r="B43" s="63" t="s">
        <v>12217</v>
      </c>
    </row>
    <row r="44" spans="1:2" x14ac:dyDescent="0.25">
      <c r="A44" s="62">
        <v>10111304</v>
      </c>
      <c r="B44" s="63" t="s">
        <v>7706</v>
      </c>
    </row>
    <row r="45" spans="1:2" x14ac:dyDescent="0.25">
      <c r="A45" s="62">
        <v>10111305</v>
      </c>
      <c r="B45" s="63" t="s">
        <v>16782</v>
      </c>
    </row>
    <row r="46" spans="1:2" x14ac:dyDescent="0.25">
      <c r="A46" s="62">
        <v>10111306</v>
      </c>
      <c r="B46" s="63" t="s">
        <v>18291</v>
      </c>
    </row>
    <row r="47" spans="1:2" x14ac:dyDescent="0.25">
      <c r="A47" s="62">
        <v>10111307</v>
      </c>
      <c r="B47" s="63" t="s">
        <v>11508</v>
      </c>
    </row>
    <row r="48" spans="1:2" x14ac:dyDescent="0.25">
      <c r="A48" s="62">
        <v>10121501</v>
      </c>
      <c r="B48" s="63" t="s">
        <v>6276</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5605</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15845</v>
      </c>
    </row>
    <row r="57" spans="1:2" x14ac:dyDescent="0.25">
      <c r="A57" s="62">
        <v>10121604</v>
      </c>
      <c r="B57" s="63" t="s">
        <v>14704</v>
      </c>
    </row>
    <row r="58" spans="1:2" x14ac:dyDescent="0.25">
      <c r="A58" s="62">
        <v>10121701</v>
      </c>
      <c r="B58" s="63" t="s">
        <v>13993</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7685</v>
      </c>
    </row>
    <row r="68" spans="1:2" x14ac:dyDescent="0.25">
      <c r="A68" s="62">
        <v>10122001</v>
      </c>
      <c r="B68" s="63" t="s">
        <v>4467</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5746</v>
      </c>
    </row>
    <row r="76" spans="1:2" x14ac:dyDescent="0.25">
      <c r="A76" s="62">
        <v>10131508</v>
      </c>
      <c r="B76" s="63" t="s">
        <v>2069</v>
      </c>
    </row>
    <row r="77" spans="1:2" x14ac:dyDescent="0.25">
      <c r="A77" s="62">
        <v>10131601</v>
      </c>
      <c r="B77" s="63" t="s">
        <v>5439</v>
      </c>
    </row>
    <row r="78" spans="1:2" x14ac:dyDescent="0.25">
      <c r="A78" s="62">
        <v>10131602</v>
      </c>
      <c r="B78" s="63" t="s">
        <v>5660</v>
      </c>
    </row>
    <row r="79" spans="1:2" x14ac:dyDescent="0.25">
      <c r="A79" s="62">
        <v>10131603</v>
      </c>
      <c r="B79" s="63" t="s">
        <v>4540</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8711</v>
      </c>
    </row>
    <row r="88" spans="1:2" x14ac:dyDescent="0.25">
      <c r="A88" s="62">
        <v>10141602</v>
      </c>
      <c r="B88" s="63" t="s">
        <v>2009</v>
      </c>
    </row>
    <row r="89" spans="1:2" x14ac:dyDescent="0.25">
      <c r="A89" s="62">
        <v>10141603</v>
      </c>
      <c r="B89" s="63" t="s">
        <v>7234</v>
      </c>
    </row>
    <row r="90" spans="1:2" x14ac:dyDescent="0.25">
      <c r="A90" s="62">
        <v>10141604</v>
      </c>
      <c r="B90" s="63" t="s">
        <v>4684</v>
      </c>
    </row>
    <row r="91" spans="1:2" x14ac:dyDescent="0.25">
      <c r="A91" s="62">
        <v>10141605</v>
      </c>
      <c r="B91" s="63" t="s">
        <v>7041</v>
      </c>
    </row>
    <row r="92" spans="1:2" x14ac:dyDescent="0.25">
      <c r="A92" s="62">
        <v>10141606</v>
      </c>
      <c r="B92" s="63" t="s">
        <v>11379</v>
      </c>
    </row>
    <row r="93" spans="1:2" x14ac:dyDescent="0.25">
      <c r="A93" s="62">
        <v>10141607</v>
      </c>
      <c r="B93" s="63" t="s">
        <v>4280</v>
      </c>
    </row>
    <row r="94" spans="1:2" x14ac:dyDescent="0.25">
      <c r="A94" s="62">
        <v>10141608</v>
      </c>
      <c r="B94" s="63" t="s">
        <v>6187</v>
      </c>
    </row>
    <row r="95" spans="1:2" x14ac:dyDescent="0.25">
      <c r="A95" s="62">
        <v>10141609</v>
      </c>
      <c r="B95" s="63" t="s">
        <v>7452</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18815</v>
      </c>
    </row>
    <row r="100" spans="1:2" x14ac:dyDescent="0.25">
      <c r="A100" s="62">
        <v>10151503</v>
      </c>
      <c r="B100" s="63" t="s">
        <v>5031</v>
      </c>
    </row>
    <row r="101" spans="1:2" x14ac:dyDescent="0.25">
      <c r="A101" s="62">
        <v>10151504</v>
      </c>
      <c r="B101" s="63" t="s">
        <v>14686</v>
      </c>
    </row>
    <row r="102" spans="1:2" x14ac:dyDescent="0.25">
      <c r="A102" s="62">
        <v>10151505</v>
      </c>
      <c r="B102" s="63" t="s">
        <v>4732</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7538</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9596</v>
      </c>
    </row>
    <row r="116" spans="1:2" x14ac:dyDescent="0.25">
      <c r="A116" s="62">
        <v>10151519</v>
      </c>
      <c r="B116" s="63" t="s">
        <v>8188</v>
      </c>
    </row>
    <row r="117" spans="1:2" x14ac:dyDescent="0.25">
      <c r="A117" s="62">
        <v>10151520</v>
      </c>
      <c r="B117" s="63" t="s">
        <v>1696</v>
      </c>
    </row>
    <row r="118" spans="1:2" x14ac:dyDescent="0.25">
      <c r="A118" s="62">
        <v>10151521</v>
      </c>
      <c r="B118" s="63" t="s">
        <v>15850</v>
      </c>
    </row>
    <row r="119" spans="1:2" x14ac:dyDescent="0.25">
      <c r="A119" s="62">
        <v>10151522</v>
      </c>
      <c r="B119" s="63" t="s">
        <v>10482</v>
      </c>
    </row>
    <row r="120" spans="1:2" x14ac:dyDescent="0.25">
      <c r="A120" s="62">
        <v>10151523</v>
      </c>
      <c r="B120" s="63" t="s">
        <v>3144</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7445</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13544</v>
      </c>
    </row>
    <row r="129" spans="1:2" x14ac:dyDescent="0.25">
      <c r="A129" s="62">
        <v>10151532</v>
      </c>
      <c r="B129" s="63" t="s">
        <v>10705</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3850</v>
      </c>
    </row>
    <row r="136" spans="1:2" x14ac:dyDescent="0.25">
      <c r="A136" s="62">
        <v>10151604</v>
      </c>
      <c r="B136" s="63" t="s">
        <v>15807</v>
      </c>
    </row>
    <row r="137" spans="1:2" x14ac:dyDescent="0.25">
      <c r="A137" s="62">
        <v>10151605</v>
      </c>
      <c r="B137" s="63" t="s">
        <v>12434</v>
      </c>
    </row>
    <row r="138" spans="1:2" x14ac:dyDescent="0.25">
      <c r="A138" s="62">
        <v>10151606</v>
      </c>
      <c r="B138" s="63" t="s">
        <v>1671</v>
      </c>
    </row>
    <row r="139" spans="1:2" x14ac:dyDescent="0.25">
      <c r="A139" s="62">
        <v>10151607</v>
      </c>
      <c r="B139" s="63" t="s">
        <v>4414</v>
      </c>
    </row>
    <row r="140" spans="1:2" x14ac:dyDescent="0.25">
      <c r="A140" s="62">
        <v>10151608</v>
      </c>
      <c r="B140" s="63" t="s">
        <v>16348</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14018</v>
      </c>
    </row>
    <row r="147" spans="1:2" x14ac:dyDescent="0.25">
      <c r="A147" s="62">
        <v>10151704</v>
      </c>
      <c r="B147" s="63" t="s">
        <v>8024</v>
      </c>
    </row>
    <row r="148" spans="1:2" x14ac:dyDescent="0.25">
      <c r="A148" s="62">
        <v>10151705</v>
      </c>
      <c r="B148" s="63" t="s">
        <v>17202</v>
      </c>
    </row>
    <row r="149" spans="1:2" x14ac:dyDescent="0.25">
      <c r="A149" s="62">
        <v>10151706</v>
      </c>
      <c r="B149" s="63" t="s">
        <v>7636</v>
      </c>
    </row>
    <row r="150" spans="1:2" x14ac:dyDescent="0.25">
      <c r="A150" s="62">
        <v>10151801</v>
      </c>
      <c r="B150" s="63" t="s">
        <v>11507</v>
      </c>
    </row>
    <row r="151" spans="1:2" x14ac:dyDescent="0.25">
      <c r="A151" s="62">
        <v>10151802</v>
      </c>
      <c r="B151" s="63" t="s">
        <v>16076</v>
      </c>
    </row>
    <row r="152" spans="1:2" x14ac:dyDescent="0.25">
      <c r="A152" s="62">
        <v>10151803</v>
      </c>
      <c r="B152" s="63" t="s">
        <v>9665</v>
      </c>
    </row>
    <row r="153" spans="1:2" x14ac:dyDescent="0.25">
      <c r="A153" s="62">
        <v>10151804</v>
      </c>
      <c r="B153" s="63" t="s">
        <v>16090</v>
      </c>
    </row>
    <row r="154" spans="1:2" x14ac:dyDescent="0.25">
      <c r="A154" s="62">
        <v>10151805</v>
      </c>
      <c r="B154" s="63" t="s">
        <v>965</v>
      </c>
    </row>
    <row r="155" spans="1:2" x14ac:dyDescent="0.25">
      <c r="A155" s="62">
        <v>10151806</v>
      </c>
      <c r="B155" s="63" t="s">
        <v>5051</v>
      </c>
    </row>
    <row r="156" spans="1:2" x14ac:dyDescent="0.25">
      <c r="A156" s="62">
        <v>10151807</v>
      </c>
      <c r="B156" s="63" t="s">
        <v>14372</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13227</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13431</v>
      </c>
    </row>
    <row r="167" spans="1:2" x14ac:dyDescent="0.25">
      <c r="A167" s="62">
        <v>10151907</v>
      </c>
      <c r="B167" s="63" t="s">
        <v>15417</v>
      </c>
    </row>
    <row r="168" spans="1:2" x14ac:dyDescent="0.25">
      <c r="A168" s="62">
        <v>10152001</v>
      </c>
      <c r="B168" s="63" t="s">
        <v>719</v>
      </c>
    </row>
    <row r="169" spans="1:2" x14ac:dyDescent="0.25">
      <c r="A169" s="62">
        <v>10152002</v>
      </c>
      <c r="B169" s="63" t="s">
        <v>5523</v>
      </c>
    </row>
    <row r="170" spans="1:2" x14ac:dyDescent="0.25">
      <c r="A170" s="62">
        <v>10152003</v>
      </c>
      <c r="B170" s="63" t="s">
        <v>11194</v>
      </c>
    </row>
    <row r="171" spans="1:2" x14ac:dyDescent="0.25">
      <c r="A171" s="62">
        <v>10152101</v>
      </c>
      <c r="B171" s="63" t="s">
        <v>17378</v>
      </c>
    </row>
    <row r="172" spans="1:2" x14ac:dyDescent="0.25">
      <c r="A172" s="62">
        <v>10152102</v>
      </c>
      <c r="B172" s="63" t="s">
        <v>1107</v>
      </c>
    </row>
    <row r="173" spans="1:2" x14ac:dyDescent="0.25">
      <c r="A173" s="62">
        <v>10152103</v>
      </c>
      <c r="B173" s="63" t="s">
        <v>5492</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17513</v>
      </c>
    </row>
    <row r="178" spans="1:2" x14ac:dyDescent="0.25">
      <c r="A178" s="62">
        <v>10161502</v>
      </c>
      <c r="B178" s="63" t="s">
        <v>16482</v>
      </c>
    </row>
    <row r="179" spans="1:2" x14ac:dyDescent="0.25">
      <c r="A179" s="62">
        <v>10161503</v>
      </c>
      <c r="B179" s="63" t="s">
        <v>10735</v>
      </c>
    </row>
    <row r="180" spans="1:2" x14ac:dyDescent="0.25">
      <c r="A180" s="62">
        <v>10161504</v>
      </c>
      <c r="B180" s="63" t="s">
        <v>3792</v>
      </c>
    </row>
    <row r="181" spans="1:2" x14ac:dyDescent="0.25">
      <c r="A181" s="62">
        <v>10161505</v>
      </c>
      <c r="B181" s="63" t="s">
        <v>14008</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7920</v>
      </c>
    </row>
    <row r="188" spans="1:2" x14ac:dyDescent="0.25">
      <c r="A188" s="62">
        <v>10161512</v>
      </c>
      <c r="B188" s="63" t="s">
        <v>8854</v>
      </c>
    </row>
    <row r="189" spans="1:2" x14ac:dyDescent="0.25">
      <c r="A189" s="62">
        <v>10161513</v>
      </c>
      <c r="B189" s="63" t="s">
        <v>14892</v>
      </c>
    </row>
    <row r="190" spans="1:2" x14ac:dyDescent="0.25">
      <c r="A190" s="62">
        <v>10161601</v>
      </c>
      <c r="B190" s="63" t="s">
        <v>1924</v>
      </c>
    </row>
    <row r="191" spans="1:2" x14ac:dyDescent="0.25">
      <c r="A191" s="62">
        <v>10161602</v>
      </c>
      <c r="B191" s="63" t="s">
        <v>4523</v>
      </c>
    </row>
    <row r="192" spans="1:2" x14ac:dyDescent="0.25">
      <c r="A192" s="62">
        <v>10161603</v>
      </c>
      <c r="B192" s="63" t="s">
        <v>4528</v>
      </c>
    </row>
    <row r="193" spans="1:2" x14ac:dyDescent="0.25">
      <c r="A193" s="62">
        <v>10161604</v>
      </c>
      <c r="B193" s="63" t="s">
        <v>16610</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3152</v>
      </c>
    </row>
    <row r="200" spans="1:2" x14ac:dyDescent="0.25">
      <c r="A200" s="62">
        <v>10161707</v>
      </c>
      <c r="B200" s="63" t="s">
        <v>9719</v>
      </c>
    </row>
    <row r="201" spans="1:2" x14ac:dyDescent="0.25">
      <c r="A201" s="62">
        <v>10161801</v>
      </c>
      <c r="B201" s="63" t="s">
        <v>7794</v>
      </c>
    </row>
    <row r="202" spans="1:2" x14ac:dyDescent="0.25">
      <c r="A202" s="62">
        <v>10161802</v>
      </c>
      <c r="B202" s="63" t="s">
        <v>13525</v>
      </c>
    </row>
    <row r="203" spans="1:2" x14ac:dyDescent="0.25">
      <c r="A203" s="62">
        <v>10161803</v>
      </c>
      <c r="B203" s="63" t="s">
        <v>3519</v>
      </c>
    </row>
    <row r="204" spans="1:2" x14ac:dyDescent="0.25">
      <c r="A204" s="62">
        <v>10161804</v>
      </c>
      <c r="B204" s="63" t="s">
        <v>6604</v>
      </c>
    </row>
    <row r="205" spans="1:2" x14ac:dyDescent="0.25">
      <c r="A205" s="62">
        <v>10161901</v>
      </c>
      <c r="B205" s="63" t="s">
        <v>14761</v>
      </c>
    </row>
    <row r="206" spans="1:2" x14ac:dyDescent="0.25">
      <c r="A206" s="62">
        <v>10161902</v>
      </c>
      <c r="B206" s="63" t="s">
        <v>16837</v>
      </c>
    </row>
    <row r="207" spans="1:2" x14ac:dyDescent="0.25">
      <c r="A207" s="62">
        <v>10161903</v>
      </c>
      <c r="B207" s="63" t="s">
        <v>18013</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17616</v>
      </c>
    </row>
    <row r="215" spans="1:2" x14ac:dyDescent="0.25">
      <c r="A215" s="62">
        <v>10171503</v>
      </c>
      <c r="B215" s="63" t="s">
        <v>6483</v>
      </c>
    </row>
    <row r="216" spans="1:2" x14ac:dyDescent="0.25">
      <c r="A216" s="62">
        <v>10171504</v>
      </c>
      <c r="B216" s="63" t="s">
        <v>4501</v>
      </c>
    </row>
    <row r="217" spans="1:2" x14ac:dyDescent="0.25">
      <c r="A217" s="62">
        <v>10171601</v>
      </c>
      <c r="B217" s="63" t="s">
        <v>17572</v>
      </c>
    </row>
    <row r="218" spans="1:2" x14ac:dyDescent="0.25">
      <c r="A218" s="62">
        <v>10171602</v>
      </c>
      <c r="B218" s="63" t="s">
        <v>2205</v>
      </c>
    </row>
    <row r="219" spans="1:2" x14ac:dyDescent="0.25">
      <c r="A219" s="62">
        <v>10171603</v>
      </c>
      <c r="B219" s="63" t="s">
        <v>5125</v>
      </c>
    </row>
    <row r="220" spans="1:2" x14ac:dyDescent="0.25">
      <c r="A220" s="62">
        <v>10171604</v>
      </c>
      <c r="B220" s="63" t="s">
        <v>5793</v>
      </c>
    </row>
    <row r="221" spans="1:2" x14ac:dyDescent="0.25">
      <c r="A221" s="62">
        <v>10171605</v>
      </c>
      <c r="B221" s="63" t="s">
        <v>4185</v>
      </c>
    </row>
    <row r="222" spans="1:2" x14ac:dyDescent="0.25">
      <c r="A222" s="62">
        <v>10171701</v>
      </c>
      <c r="B222" s="63" t="s">
        <v>7319</v>
      </c>
    </row>
    <row r="223" spans="1:2" x14ac:dyDescent="0.25">
      <c r="A223" s="62">
        <v>10171702</v>
      </c>
      <c r="B223" s="63" t="s">
        <v>5085</v>
      </c>
    </row>
    <row r="224" spans="1:2" x14ac:dyDescent="0.25">
      <c r="A224" s="62">
        <v>10191506</v>
      </c>
      <c r="B224" s="63" t="s">
        <v>16993</v>
      </c>
    </row>
    <row r="225" spans="1:2" x14ac:dyDescent="0.25">
      <c r="A225" s="62">
        <v>10191507</v>
      </c>
      <c r="B225" s="63" t="s">
        <v>7367</v>
      </c>
    </row>
    <row r="226" spans="1:2" x14ac:dyDescent="0.25">
      <c r="A226" s="62">
        <v>10191508</v>
      </c>
      <c r="B226" s="63" t="s">
        <v>8477</v>
      </c>
    </row>
    <row r="227" spans="1:2" x14ac:dyDescent="0.25">
      <c r="A227" s="62">
        <v>10191509</v>
      </c>
      <c r="B227" s="63" t="s">
        <v>6188</v>
      </c>
    </row>
    <row r="228" spans="1:2" x14ac:dyDescent="0.25">
      <c r="A228" s="62">
        <v>10191701</v>
      </c>
      <c r="B228" s="63" t="s">
        <v>15088</v>
      </c>
    </row>
    <row r="229" spans="1:2" x14ac:dyDescent="0.25">
      <c r="A229" s="62">
        <v>10191703</v>
      </c>
      <c r="B229" s="63" t="s">
        <v>5994</v>
      </c>
    </row>
    <row r="230" spans="1:2" x14ac:dyDescent="0.25">
      <c r="A230" s="62">
        <v>10191704</v>
      </c>
      <c r="B230" s="63" t="s">
        <v>7963</v>
      </c>
    </row>
    <row r="231" spans="1:2" x14ac:dyDescent="0.25">
      <c r="A231" s="62">
        <v>10191705</v>
      </c>
      <c r="B231" s="63" t="s">
        <v>5228</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4450</v>
      </c>
    </row>
    <row r="236" spans="1:2" x14ac:dyDescent="0.25">
      <c r="A236" s="62">
        <v>11101504</v>
      </c>
      <c r="B236" s="63" t="s">
        <v>15658</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14636</v>
      </c>
    </row>
    <row r="241" spans="1:2" x14ac:dyDescent="0.25">
      <c r="A241" s="62">
        <v>11101509</v>
      </c>
      <c r="B241" s="63" t="s">
        <v>12522</v>
      </c>
    </row>
    <row r="242" spans="1:2" x14ac:dyDescent="0.25">
      <c r="A242" s="62">
        <v>11101510</v>
      </c>
      <c r="B242" s="63" t="s">
        <v>17280</v>
      </c>
    </row>
    <row r="243" spans="1:2" x14ac:dyDescent="0.25">
      <c r="A243" s="62">
        <v>11101511</v>
      </c>
      <c r="B243" s="63" t="s">
        <v>6291</v>
      </c>
    </row>
    <row r="244" spans="1:2" x14ac:dyDescent="0.25">
      <c r="A244" s="62">
        <v>11101512</v>
      </c>
      <c r="B244" s="63" t="s">
        <v>5579</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3197</v>
      </c>
    </row>
    <row r="249" spans="1:2" x14ac:dyDescent="0.25">
      <c r="A249" s="62">
        <v>11101517</v>
      </c>
      <c r="B249" s="63" t="s">
        <v>15098</v>
      </c>
    </row>
    <row r="250" spans="1:2" x14ac:dyDescent="0.25">
      <c r="A250" s="62">
        <v>11101518</v>
      </c>
      <c r="B250" s="63" t="s">
        <v>15848</v>
      </c>
    </row>
    <row r="251" spans="1:2" x14ac:dyDescent="0.25">
      <c r="A251" s="62">
        <v>11101519</v>
      </c>
      <c r="B251" s="63" t="s">
        <v>14302</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18278</v>
      </c>
    </row>
    <row r="258" spans="1:2" x14ac:dyDescent="0.25">
      <c r="A258" s="62">
        <v>11101526</v>
      </c>
      <c r="B258" s="63" t="s">
        <v>13672</v>
      </c>
    </row>
    <row r="259" spans="1:2" x14ac:dyDescent="0.25">
      <c r="A259" s="62">
        <v>11101527</v>
      </c>
      <c r="B259" s="63" t="s">
        <v>10221</v>
      </c>
    </row>
    <row r="260" spans="1:2" x14ac:dyDescent="0.25">
      <c r="A260" s="62">
        <v>11101601</v>
      </c>
      <c r="B260" s="63" t="s">
        <v>7456</v>
      </c>
    </row>
    <row r="261" spans="1:2" x14ac:dyDescent="0.25">
      <c r="A261" s="62">
        <v>11101602</v>
      </c>
      <c r="B261" s="63" t="s">
        <v>10681</v>
      </c>
    </row>
    <row r="262" spans="1:2" x14ac:dyDescent="0.25">
      <c r="A262" s="62">
        <v>11101603</v>
      </c>
      <c r="B262" s="63" t="s">
        <v>16254</v>
      </c>
    </row>
    <row r="263" spans="1:2" x14ac:dyDescent="0.25">
      <c r="A263" s="62">
        <v>11101604</v>
      </c>
      <c r="B263" s="63" t="s">
        <v>5454</v>
      </c>
    </row>
    <row r="264" spans="1:2" x14ac:dyDescent="0.25">
      <c r="A264" s="62">
        <v>11101605</v>
      </c>
      <c r="B264" s="63" t="s">
        <v>9826</v>
      </c>
    </row>
    <row r="265" spans="1:2" x14ac:dyDescent="0.25">
      <c r="A265" s="62">
        <v>11101606</v>
      </c>
      <c r="B265" s="63" t="s">
        <v>13293</v>
      </c>
    </row>
    <row r="266" spans="1:2" x14ac:dyDescent="0.25">
      <c r="A266" s="62">
        <v>11101607</v>
      </c>
      <c r="B266" s="63" t="s">
        <v>8002</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4633</v>
      </c>
    </row>
    <row r="274" spans="1:2" x14ac:dyDescent="0.25">
      <c r="A274" s="62">
        <v>11101615</v>
      </c>
      <c r="B274" s="63" t="s">
        <v>6943</v>
      </c>
    </row>
    <row r="275" spans="1:2" x14ac:dyDescent="0.25">
      <c r="A275" s="62">
        <v>11101616</v>
      </c>
      <c r="B275" s="63" t="s">
        <v>2259</v>
      </c>
    </row>
    <row r="276" spans="1:2" x14ac:dyDescent="0.25">
      <c r="A276" s="62">
        <v>11101617</v>
      </c>
      <c r="B276" s="63" t="s">
        <v>15509</v>
      </c>
    </row>
    <row r="277" spans="1:2" x14ac:dyDescent="0.25">
      <c r="A277" s="62">
        <v>11101618</v>
      </c>
      <c r="B277" s="63" t="s">
        <v>12286</v>
      </c>
    </row>
    <row r="278" spans="1:2" x14ac:dyDescent="0.25">
      <c r="A278" s="62">
        <v>11101619</v>
      </c>
      <c r="B278" s="63" t="s">
        <v>958</v>
      </c>
    </row>
    <row r="279" spans="1:2" x14ac:dyDescent="0.25">
      <c r="A279" s="62">
        <v>11101620</v>
      </c>
      <c r="B279" s="63" t="s">
        <v>3821</v>
      </c>
    </row>
    <row r="280" spans="1:2" x14ac:dyDescent="0.25">
      <c r="A280" s="62">
        <v>11101621</v>
      </c>
      <c r="B280" s="63" t="s">
        <v>7936</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18282</v>
      </c>
    </row>
    <row r="285" spans="1:2" x14ac:dyDescent="0.25">
      <c r="A285" s="62">
        <v>11101703</v>
      </c>
      <c r="B285" s="63" t="s">
        <v>5581</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5252</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17925</v>
      </c>
    </row>
    <row r="300" spans="1:2" x14ac:dyDescent="0.25">
      <c r="A300" s="62">
        <v>11101718</v>
      </c>
      <c r="B300" s="63" t="s">
        <v>8418</v>
      </c>
    </row>
    <row r="301" spans="1:2" x14ac:dyDescent="0.25">
      <c r="A301" s="62">
        <v>11101719</v>
      </c>
      <c r="B301" s="63" t="s">
        <v>5783</v>
      </c>
    </row>
    <row r="302" spans="1:2" x14ac:dyDescent="0.25">
      <c r="A302" s="62">
        <v>11101801</v>
      </c>
      <c r="B302" s="63" t="s">
        <v>18063</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5452</v>
      </c>
    </row>
    <row r="309" spans="1:2" x14ac:dyDescent="0.25">
      <c r="A309" s="62">
        <v>11111602</v>
      </c>
      <c r="B309" s="63" t="s">
        <v>9238</v>
      </c>
    </row>
    <row r="310" spans="1:2" x14ac:dyDescent="0.25">
      <c r="A310" s="62">
        <v>11111603</v>
      </c>
      <c r="B310" s="63" t="s">
        <v>8421</v>
      </c>
    </row>
    <row r="311" spans="1:2" x14ac:dyDescent="0.25">
      <c r="A311" s="62">
        <v>11111604</v>
      </c>
      <c r="B311" s="63" t="s">
        <v>3793</v>
      </c>
    </row>
    <row r="312" spans="1:2" x14ac:dyDescent="0.25">
      <c r="A312" s="62">
        <v>11111605</v>
      </c>
      <c r="B312" s="63" t="s">
        <v>14644</v>
      </c>
    </row>
    <row r="313" spans="1:2" x14ac:dyDescent="0.25">
      <c r="A313" s="62">
        <v>11111606</v>
      </c>
      <c r="B313" s="63" t="s">
        <v>5743</v>
      </c>
    </row>
    <row r="314" spans="1:2" x14ac:dyDescent="0.25">
      <c r="A314" s="62">
        <v>11111607</v>
      </c>
      <c r="B314" s="63" t="s">
        <v>3340</v>
      </c>
    </row>
    <row r="315" spans="1:2" x14ac:dyDescent="0.25">
      <c r="A315" s="62">
        <v>11111608</v>
      </c>
      <c r="B315" s="63" t="s">
        <v>18597</v>
      </c>
    </row>
    <row r="316" spans="1:2" x14ac:dyDescent="0.25">
      <c r="A316" s="62">
        <v>11111609</v>
      </c>
      <c r="B316" s="63" t="s">
        <v>12865</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9097</v>
      </c>
    </row>
    <row r="322" spans="1:2" x14ac:dyDescent="0.25">
      <c r="A322" s="62">
        <v>11111803</v>
      </c>
      <c r="B322" s="63" t="s">
        <v>3987</v>
      </c>
    </row>
    <row r="323" spans="1:2" x14ac:dyDescent="0.25">
      <c r="A323" s="62">
        <v>11111804</v>
      </c>
      <c r="B323" s="63" t="s">
        <v>16019</v>
      </c>
    </row>
    <row r="324" spans="1:2" x14ac:dyDescent="0.25">
      <c r="A324" s="62">
        <v>11111805</v>
      </c>
      <c r="B324" s="63" t="s">
        <v>13895</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4780</v>
      </c>
    </row>
    <row r="329" spans="1:2" x14ac:dyDescent="0.25">
      <c r="A329" s="62">
        <v>11111810</v>
      </c>
      <c r="B329" s="63" t="s">
        <v>8380</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5728</v>
      </c>
    </row>
    <row r="335" spans="1:2" x14ac:dyDescent="0.25">
      <c r="A335" s="62">
        <v>11121606</v>
      </c>
      <c r="B335" s="63" t="s">
        <v>5528</v>
      </c>
    </row>
    <row r="336" spans="1:2" x14ac:dyDescent="0.25">
      <c r="A336" s="62">
        <v>11121607</v>
      </c>
      <c r="B336" s="63" t="s">
        <v>13872</v>
      </c>
    </row>
    <row r="337" spans="1:2" x14ac:dyDescent="0.25">
      <c r="A337" s="62">
        <v>11121608</v>
      </c>
      <c r="B337" s="63" t="s">
        <v>16556</v>
      </c>
    </row>
    <row r="338" spans="1:2" x14ac:dyDescent="0.25">
      <c r="A338" s="62">
        <v>11121609</v>
      </c>
      <c r="B338" s="63" t="s">
        <v>5081</v>
      </c>
    </row>
    <row r="339" spans="1:2" x14ac:dyDescent="0.25">
      <c r="A339" s="62">
        <v>11121610</v>
      </c>
      <c r="B339" s="63" t="s">
        <v>15163</v>
      </c>
    </row>
    <row r="340" spans="1:2" x14ac:dyDescent="0.25">
      <c r="A340" s="62">
        <v>11121611</v>
      </c>
      <c r="B340" s="63" t="s">
        <v>6559</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4404</v>
      </c>
    </row>
    <row r="345" spans="1:2" x14ac:dyDescent="0.25">
      <c r="A345" s="62">
        <v>11121705</v>
      </c>
      <c r="B345" s="63" t="s">
        <v>10893</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17405</v>
      </c>
    </row>
    <row r="353" spans="1:2" x14ac:dyDescent="0.25">
      <c r="A353" s="62">
        <v>11121803</v>
      </c>
      <c r="B353" s="63" t="s">
        <v>14623</v>
      </c>
    </row>
    <row r="354" spans="1:2" x14ac:dyDescent="0.25">
      <c r="A354" s="62">
        <v>11121804</v>
      </c>
      <c r="B354" s="63" t="s">
        <v>14115</v>
      </c>
    </row>
    <row r="355" spans="1:2" x14ac:dyDescent="0.25">
      <c r="A355" s="62">
        <v>11121805</v>
      </c>
      <c r="B355" s="63" t="s">
        <v>9470</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14278</v>
      </c>
    </row>
    <row r="361" spans="1:2" x14ac:dyDescent="0.25">
      <c r="A361" s="62">
        <v>11121901</v>
      </c>
      <c r="B361" s="63" t="s">
        <v>11429</v>
      </c>
    </row>
    <row r="362" spans="1:2" x14ac:dyDescent="0.25">
      <c r="A362" s="62">
        <v>11131501</v>
      </c>
      <c r="B362" s="63" t="s">
        <v>16364</v>
      </c>
    </row>
    <row r="363" spans="1:2" x14ac:dyDescent="0.25">
      <c r="A363" s="62">
        <v>11131502</v>
      </c>
      <c r="B363" s="63" t="s">
        <v>15076</v>
      </c>
    </row>
    <row r="364" spans="1:2" x14ac:dyDescent="0.25">
      <c r="A364" s="62">
        <v>11131503</v>
      </c>
      <c r="B364" s="63" t="s">
        <v>8524</v>
      </c>
    </row>
    <row r="365" spans="1:2" x14ac:dyDescent="0.25">
      <c r="A365" s="62">
        <v>11131504</v>
      </c>
      <c r="B365" s="63" t="s">
        <v>15785</v>
      </c>
    </row>
    <row r="366" spans="1:2" x14ac:dyDescent="0.25">
      <c r="A366" s="62">
        <v>11131505</v>
      </c>
      <c r="B366" s="63" t="s">
        <v>5015</v>
      </c>
    </row>
    <row r="367" spans="1:2" x14ac:dyDescent="0.25">
      <c r="A367" s="62">
        <v>11131506</v>
      </c>
      <c r="B367" s="63" t="s">
        <v>4620</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13775</v>
      </c>
    </row>
    <row r="372" spans="1:2" x14ac:dyDescent="0.25">
      <c r="A372" s="62">
        <v>11131603</v>
      </c>
      <c r="B372" s="63" t="s">
        <v>7844</v>
      </c>
    </row>
    <row r="373" spans="1:2" x14ac:dyDescent="0.25">
      <c r="A373" s="62">
        <v>11131604</v>
      </c>
      <c r="B373" s="63" t="s">
        <v>5834</v>
      </c>
    </row>
    <row r="374" spans="1:2" x14ac:dyDescent="0.25">
      <c r="A374" s="62">
        <v>11131605</v>
      </c>
      <c r="B374" s="63" t="s">
        <v>12115</v>
      </c>
    </row>
    <row r="375" spans="1:2" x14ac:dyDescent="0.25">
      <c r="A375" s="62">
        <v>11131606</v>
      </c>
      <c r="B375" s="63" t="s">
        <v>2254</v>
      </c>
    </row>
    <row r="376" spans="1:2" x14ac:dyDescent="0.25">
      <c r="A376" s="62">
        <v>11131607</v>
      </c>
      <c r="B376" s="63" t="s">
        <v>4072</v>
      </c>
    </row>
    <row r="377" spans="1:2" x14ac:dyDescent="0.25">
      <c r="A377" s="62">
        <v>11131608</v>
      </c>
      <c r="B377" s="63" t="s">
        <v>9716</v>
      </c>
    </row>
    <row r="378" spans="1:2" x14ac:dyDescent="0.25">
      <c r="A378" s="62">
        <v>11141601</v>
      </c>
      <c r="B378" s="63" t="s">
        <v>7407</v>
      </c>
    </row>
    <row r="379" spans="1:2" x14ac:dyDescent="0.25">
      <c r="A379" s="62">
        <v>11141602</v>
      </c>
      <c r="B379" s="63" t="s">
        <v>13397</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6761</v>
      </c>
    </row>
    <row r="384" spans="1:2" x14ac:dyDescent="0.25">
      <c r="A384" s="62">
        <v>11141607</v>
      </c>
      <c r="B384" s="63" t="s">
        <v>3521</v>
      </c>
    </row>
    <row r="385" spans="1:2" x14ac:dyDescent="0.25">
      <c r="A385" s="62">
        <v>11141608</v>
      </c>
      <c r="B385" s="63" t="s">
        <v>7641</v>
      </c>
    </row>
    <row r="386" spans="1:2" x14ac:dyDescent="0.25">
      <c r="A386" s="62">
        <v>11141609</v>
      </c>
      <c r="B386" s="63" t="s">
        <v>16827</v>
      </c>
    </row>
    <row r="387" spans="1:2" x14ac:dyDescent="0.25">
      <c r="A387" s="62">
        <v>11141610</v>
      </c>
      <c r="B387" s="63" t="s">
        <v>10941</v>
      </c>
    </row>
    <row r="388" spans="1:2" x14ac:dyDescent="0.25">
      <c r="A388" s="62">
        <v>11141701</v>
      </c>
      <c r="B388" s="63" t="s">
        <v>7430</v>
      </c>
    </row>
    <row r="389" spans="1:2" x14ac:dyDescent="0.25">
      <c r="A389" s="62">
        <v>11141702</v>
      </c>
      <c r="B389" s="63" t="s">
        <v>13804</v>
      </c>
    </row>
    <row r="390" spans="1:2" x14ac:dyDescent="0.25">
      <c r="A390" s="62">
        <v>11151501</v>
      </c>
      <c r="B390" s="63" t="s">
        <v>1741</v>
      </c>
    </row>
    <row r="391" spans="1:2" x14ac:dyDescent="0.25">
      <c r="A391" s="62">
        <v>11151502</v>
      </c>
      <c r="B391" s="63" t="s">
        <v>7309</v>
      </c>
    </row>
    <row r="392" spans="1:2" x14ac:dyDescent="0.25">
      <c r="A392" s="62">
        <v>11151503</v>
      </c>
      <c r="B392" s="63" t="s">
        <v>15966</v>
      </c>
    </row>
    <row r="393" spans="1:2" x14ac:dyDescent="0.25">
      <c r="A393" s="62">
        <v>11151504</v>
      </c>
      <c r="B393" s="63" t="s">
        <v>12331</v>
      </c>
    </row>
    <row r="394" spans="1:2" x14ac:dyDescent="0.25">
      <c r="A394" s="62">
        <v>11151505</v>
      </c>
      <c r="B394" s="63" t="s">
        <v>11804</v>
      </c>
    </row>
    <row r="395" spans="1:2" x14ac:dyDescent="0.25">
      <c r="A395" s="62">
        <v>11151506</v>
      </c>
      <c r="B395" s="63" t="s">
        <v>15444</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4340</v>
      </c>
    </row>
    <row r="401" spans="1:2" x14ac:dyDescent="0.25">
      <c r="A401" s="62">
        <v>11151512</v>
      </c>
      <c r="B401" s="63" t="s">
        <v>18135</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3596</v>
      </c>
    </row>
    <row r="412" spans="1:2" x14ac:dyDescent="0.25">
      <c r="A412" s="62">
        <v>11151608</v>
      </c>
      <c r="B412" s="63" t="s">
        <v>6369</v>
      </c>
    </row>
    <row r="413" spans="1:2" x14ac:dyDescent="0.25">
      <c r="A413" s="62">
        <v>11151609</v>
      </c>
      <c r="B413" s="63" t="s">
        <v>8234</v>
      </c>
    </row>
    <row r="414" spans="1:2" x14ac:dyDescent="0.25">
      <c r="A414" s="62">
        <v>11151610</v>
      </c>
      <c r="B414" s="63" t="s">
        <v>7998</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2804</v>
      </c>
    </row>
    <row r="422" spans="1:2" x14ac:dyDescent="0.25">
      <c r="A422" s="62">
        <v>11151706</v>
      </c>
      <c r="B422" s="63" t="s">
        <v>5534</v>
      </c>
    </row>
    <row r="423" spans="1:2" x14ac:dyDescent="0.25">
      <c r="A423" s="62">
        <v>11151708</v>
      </c>
      <c r="B423" s="63" t="s">
        <v>17201</v>
      </c>
    </row>
    <row r="424" spans="1:2" x14ac:dyDescent="0.25">
      <c r="A424" s="62">
        <v>11151709</v>
      </c>
      <c r="B424" s="63" t="s">
        <v>16064</v>
      </c>
    </row>
    <row r="425" spans="1:2" x14ac:dyDescent="0.25">
      <c r="A425" s="62">
        <v>11151710</v>
      </c>
      <c r="B425" s="63" t="s">
        <v>2901</v>
      </c>
    </row>
    <row r="426" spans="1:2" x14ac:dyDescent="0.25">
      <c r="A426" s="62">
        <v>11151711</v>
      </c>
      <c r="B426" s="63" t="s">
        <v>8189</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15756</v>
      </c>
    </row>
    <row r="431" spans="1:2" x14ac:dyDescent="0.25">
      <c r="A431" s="62">
        <v>11161501</v>
      </c>
      <c r="B431" s="63" t="s">
        <v>5210</v>
      </c>
    </row>
    <row r="432" spans="1:2" x14ac:dyDescent="0.25">
      <c r="A432" s="62">
        <v>11161502</v>
      </c>
      <c r="B432" s="63" t="s">
        <v>7388</v>
      </c>
    </row>
    <row r="433" spans="1:2" x14ac:dyDescent="0.25">
      <c r="A433" s="62">
        <v>11161503</v>
      </c>
      <c r="B433" s="63" t="s">
        <v>15915</v>
      </c>
    </row>
    <row r="434" spans="1:2" x14ac:dyDescent="0.25">
      <c r="A434" s="62">
        <v>11161504</v>
      </c>
      <c r="B434" s="63" t="s">
        <v>13175</v>
      </c>
    </row>
    <row r="435" spans="1:2" x14ac:dyDescent="0.25">
      <c r="A435" s="62">
        <v>11161601</v>
      </c>
      <c r="B435" s="63" t="s">
        <v>8774</v>
      </c>
    </row>
    <row r="436" spans="1:2" x14ac:dyDescent="0.25">
      <c r="A436" s="62">
        <v>11161602</v>
      </c>
      <c r="B436" s="63" t="s">
        <v>10426</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6895</v>
      </c>
    </row>
    <row r="443" spans="1:2" x14ac:dyDescent="0.25">
      <c r="A443" s="62">
        <v>11161705</v>
      </c>
      <c r="B443" s="63" t="s">
        <v>8728</v>
      </c>
    </row>
    <row r="444" spans="1:2" x14ac:dyDescent="0.25">
      <c r="A444" s="62">
        <v>11161801</v>
      </c>
      <c r="B444" s="63" t="s">
        <v>17779</v>
      </c>
    </row>
    <row r="445" spans="1:2" x14ac:dyDescent="0.25">
      <c r="A445" s="62">
        <v>11161802</v>
      </c>
      <c r="B445" s="63" t="s">
        <v>4895</v>
      </c>
    </row>
    <row r="446" spans="1:2" x14ac:dyDescent="0.25">
      <c r="A446" s="62">
        <v>11161803</v>
      </c>
      <c r="B446" s="63" t="s">
        <v>16768</v>
      </c>
    </row>
    <row r="447" spans="1:2" x14ac:dyDescent="0.25">
      <c r="A447" s="62">
        <v>11161804</v>
      </c>
      <c r="B447" s="63" t="s">
        <v>9872</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7950</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2904</v>
      </c>
    </row>
    <row r="456" spans="1:2" x14ac:dyDescent="0.25">
      <c r="A456" s="62">
        <v>11162107</v>
      </c>
      <c r="B456" s="63" t="s">
        <v>12020</v>
      </c>
    </row>
    <row r="457" spans="1:2" x14ac:dyDescent="0.25">
      <c r="A457" s="62">
        <v>11162108</v>
      </c>
      <c r="B457" s="63" t="s">
        <v>8911</v>
      </c>
    </row>
    <row r="458" spans="1:2" x14ac:dyDescent="0.25">
      <c r="A458" s="62">
        <v>11162109</v>
      </c>
      <c r="B458" s="63" t="s">
        <v>15662</v>
      </c>
    </row>
    <row r="459" spans="1:2" x14ac:dyDescent="0.25">
      <c r="A459" s="62">
        <v>11162110</v>
      </c>
      <c r="B459" s="63" t="s">
        <v>3724</v>
      </c>
    </row>
    <row r="460" spans="1:2" x14ac:dyDescent="0.25">
      <c r="A460" s="62">
        <v>11162111</v>
      </c>
      <c r="B460" s="63" t="s">
        <v>15112</v>
      </c>
    </row>
    <row r="461" spans="1:2" x14ac:dyDescent="0.25">
      <c r="A461" s="62">
        <v>11162112</v>
      </c>
      <c r="B461" s="63" t="s">
        <v>13463</v>
      </c>
    </row>
    <row r="462" spans="1:2" x14ac:dyDescent="0.25">
      <c r="A462" s="62">
        <v>11162113</v>
      </c>
      <c r="B462" s="63" t="s">
        <v>18786</v>
      </c>
    </row>
    <row r="463" spans="1:2" x14ac:dyDescent="0.25">
      <c r="A463" s="62">
        <v>11162114</v>
      </c>
      <c r="B463" s="63" t="s">
        <v>15818</v>
      </c>
    </row>
    <row r="464" spans="1:2" x14ac:dyDescent="0.25">
      <c r="A464" s="62">
        <v>11162115</v>
      </c>
      <c r="B464" s="63" t="s">
        <v>7233</v>
      </c>
    </row>
    <row r="465" spans="1:2" x14ac:dyDescent="0.25">
      <c r="A465" s="62">
        <v>11162116</v>
      </c>
      <c r="B465" s="63" t="s">
        <v>4666</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4376</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13649</v>
      </c>
    </row>
    <row r="475" spans="1:2" x14ac:dyDescent="0.25">
      <c r="A475" s="62">
        <v>11162126</v>
      </c>
      <c r="B475" s="63" t="s">
        <v>5098</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5089</v>
      </c>
    </row>
    <row r="481" spans="1:2" x14ac:dyDescent="0.25">
      <c r="A481" s="62">
        <v>11162201</v>
      </c>
      <c r="B481" s="63" t="s">
        <v>4242</v>
      </c>
    </row>
    <row r="482" spans="1:2" x14ac:dyDescent="0.25">
      <c r="A482" s="62">
        <v>11162202</v>
      </c>
      <c r="B482" s="63" t="s">
        <v>2020</v>
      </c>
    </row>
    <row r="483" spans="1:2" x14ac:dyDescent="0.25">
      <c r="A483" s="62">
        <v>11162301</v>
      </c>
      <c r="B483" s="63" t="s">
        <v>12752</v>
      </c>
    </row>
    <row r="484" spans="1:2" x14ac:dyDescent="0.25">
      <c r="A484" s="62">
        <v>11162302</v>
      </c>
      <c r="B484" s="63" t="s">
        <v>3928</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4719</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11167</v>
      </c>
    </row>
    <row r="499" spans="1:2" x14ac:dyDescent="0.25">
      <c r="A499" s="62">
        <v>11171702</v>
      </c>
      <c r="B499" s="63" t="s">
        <v>7644</v>
      </c>
    </row>
    <row r="500" spans="1:2" x14ac:dyDescent="0.25">
      <c r="A500" s="62">
        <v>11171801</v>
      </c>
      <c r="B500" s="63" t="s">
        <v>7548</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17303</v>
      </c>
    </row>
    <row r="505" spans="1:2" x14ac:dyDescent="0.25">
      <c r="A505" s="62">
        <v>11191501</v>
      </c>
      <c r="B505" s="63" t="s">
        <v>2555</v>
      </c>
    </row>
    <row r="506" spans="1:2" x14ac:dyDescent="0.25">
      <c r="A506" s="62">
        <v>11191502</v>
      </c>
      <c r="B506" s="63" t="s">
        <v>16299</v>
      </c>
    </row>
    <row r="507" spans="1:2" x14ac:dyDescent="0.25">
      <c r="A507" s="62">
        <v>11191503</v>
      </c>
      <c r="B507" s="63" t="s">
        <v>3922</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9272</v>
      </c>
    </row>
    <row r="514" spans="1:2" x14ac:dyDescent="0.25">
      <c r="A514" s="62">
        <v>11191605</v>
      </c>
      <c r="B514" s="63" t="s">
        <v>16006</v>
      </c>
    </row>
    <row r="515" spans="1:2" x14ac:dyDescent="0.25">
      <c r="A515" s="62">
        <v>11191606</v>
      </c>
      <c r="B515" s="63" t="s">
        <v>15947</v>
      </c>
    </row>
    <row r="516" spans="1:2" x14ac:dyDescent="0.25">
      <c r="A516" s="62">
        <v>11191701</v>
      </c>
      <c r="B516" s="63" t="s">
        <v>12881</v>
      </c>
    </row>
    <row r="517" spans="1:2" x14ac:dyDescent="0.25">
      <c r="A517" s="62">
        <v>11191702</v>
      </c>
      <c r="B517" s="63" t="s">
        <v>2444</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3258</v>
      </c>
    </row>
    <row r="522" spans="1:2" x14ac:dyDescent="0.25">
      <c r="A522" s="62">
        <v>12131505</v>
      </c>
      <c r="B522" s="63" t="s">
        <v>17192</v>
      </c>
    </row>
    <row r="523" spans="1:2" x14ac:dyDescent="0.25">
      <c r="A523" s="62">
        <v>12131506</v>
      </c>
      <c r="B523" s="63" t="s">
        <v>4610</v>
      </c>
    </row>
    <row r="524" spans="1:2" x14ac:dyDescent="0.25">
      <c r="A524" s="62">
        <v>12131507</v>
      </c>
      <c r="B524" s="63" t="s">
        <v>9577</v>
      </c>
    </row>
    <row r="525" spans="1:2" x14ac:dyDescent="0.25">
      <c r="A525" s="62">
        <v>12131508</v>
      </c>
      <c r="B525" s="63" t="s">
        <v>2387</v>
      </c>
    </row>
    <row r="526" spans="1:2" x14ac:dyDescent="0.25">
      <c r="A526" s="62">
        <v>12131601</v>
      </c>
      <c r="B526" s="63" t="s">
        <v>18730</v>
      </c>
    </row>
    <row r="527" spans="1:2" x14ac:dyDescent="0.25">
      <c r="A527" s="62">
        <v>12131602</v>
      </c>
      <c r="B527" s="63" t="s">
        <v>9024</v>
      </c>
    </row>
    <row r="528" spans="1:2" x14ac:dyDescent="0.25">
      <c r="A528" s="62">
        <v>12131603</v>
      </c>
      <c r="B528" s="63" t="s">
        <v>4750</v>
      </c>
    </row>
    <row r="529" spans="1:2" x14ac:dyDescent="0.25">
      <c r="A529" s="62">
        <v>12131604</v>
      </c>
      <c r="B529" s="63" t="s">
        <v>6997</v>
      </c>
    </row>
    <row r="530" spans="1:2" x14ac:dyDescent="0.25">
      <c r="A530" s="62">
        <v>12131605</v>
      </c>
      <c r="B530" s="63" t="s">
        <v>1396</v>
      </c>
    </row>
    <row r="531" spans="1:2" x14ac:dyDescent="0.25">
      <c r="A531" s="62">
        <v>12131701</v>
      </c>
      <c r="B531" s="63" t="s">
        <v>5232</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4394</v>
      </c>
    </row>
    <row r="537" spans="1:2" x14ac:dyDescent="0.25">
      <c r="A537" s="62">
        <v>12131707</v>
      </c>
      <c r="B537" s="63" t="s">
        <v>5375</v>
      </c>
    </row>
    <row r="538" spans="1:2" x14ac:dyDescent="0.25">
      <c r="A538" s="62">
        <v>12131708</v>
      </c>
      <c r="B538" s="63" t="s">
        <v>9040</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5421</v>
      </c>
    </row>
    <row r="543" spans="1:2" x14ac:dyDescent="0.25">
      <c r="A543" s="62">
        <v>12131805</v>
      </c>
      <c r="B543" s="63" t="s">
        <v>17734</v>
      </c>
    </row>
    <row r="544" spans="1:2" x14ac:dyDescent="0.25">
      <c r="A544" s="62">
        <v>12131806</v>
      </c>
      <c r="B544" s="63" t="s">
        <v>15647</v>
      </c>
    </row>
    <row r="545" spans="1:2" x14ac:dyDescent="0.25">
      <c r="A545" s="62">
        <v>12141501</v>
      </c>
      <c r="B545" s="63" t="s">
        <v>17161</v>
      </c>
    </row>
    <row r="546" spans="1:2" x14ac:dyDescent="0.25">
      <c r="A546" s="62">
        <v>12141502</v>
      </c>
      <c r="B546" s="63" t="s">
        <v>8888</v>
      </c>
    </row>
    <row r="547" spans="1:2" x14ac:dyDescent="0.25">
      <c r="A547" s="62">
        <v>12141503</v>
      </c>
      <c r="B547" s="63" t="s">
        <v>18314</v>
      </c>
    </row>
    <row r="548" spans="1:2" x14ac:dyDescent="0.25">
      <c r="A548" s="62">
        <v>12141504</v>
      </c>
      <c r="B548" s="63" t="s">
        <v>3423</v>
      </c>
    </row>
    <row r="549" spans="1:2" x14ac:dyDescent="0.25">
      <c r="A549" s="62">
        <v>12141505</v>
      </c>
      <c r="B549" s="63" t="s">
        <v>5256</v>
      </c>
    </row>
    <row r="550" spans="1:2" x14ac:dyDescent="0.25">
      <c r="A550" s="62">
        <v>12141506</v>
      </c>
      <c r="B550" s="63" t="s">
        <v>16563</v>
      </c>
    </row>
    <row r="551" spans="1:2" x14ac:dyDescent="0.25">
      <c r="A551" s="62">
        <v>12141601</v>
      </c>
      <c r="B551" s="63" t="s">
        <v>14829</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15060</v>
      </c>
    </row>
    <row r="556" spans="1:2" x14ac:dyDescent="0.25">
      <c r="A556" s="62">
        <v>12141606</v>
      </c>
      <c r="B556" s="63" t="s">
        <v>8377</v>
      </c>
    </row>
    <row r="557" spans="1:2" x14ac:dyDescent="0.25">
      <c r="A557" s="62">
        <v>12141607</v>
      </c>
      <c r="B557" s="63" t="s">
        <v>18413</v>
      </c>
    </row>
    <row r="558" spans="1:2" x14ac:dyDescent="0.25">
      <c r="A558" s="62">
        <v>12141608</v>
      </c>
      <c r="B558" s="63" t="s">
        <v>12774</v>
      </c>
    </row>
    <row r="559" spans="1:2" x14ac:dyDescent="0.25">
      <c r="A559" s="62">
        <v>12141609</v>
      </c>
      <c r="B559" s="63" t="s">
        <v>13868</v>
      </c>
    </row>
    <row r="560" spans="1:2" x14ac:dyDescent="0.25">
      <c r="A560" s="62">
        <v>12141610</v>
      </c>
      <c r="B560" s="63" t="s">
        <v>6305</v>
      </c>
    </row>
    <row r="561" spans="1:2" x14ac:dyDescent="0.25">
      <c r="A561" s="62">
        <v>12141611</v>
      </c>
      <c r="B561" s="63" t="s">
        <v>6910</v>
      </c>
    </row>
    <row r="562" spans="1:2" x14ac:dyDescent="0.25">
      <c r="A562" s="62">
        <v>12141612</v>
      </c>
      <c r="B562" s="63" t="s">
        <v>5155</v>
      </c>
    </row>
    <row r="563" spans="1:2" x14ac:dyDescent="0.25">
      <c r="A563" s="62">
        <v>12141613</v>
      </c>
      <c r="B563" s="63" t="s">
        <v>9563</v>
      </c>
    </row>
    <row r="564" spans="1:2" x14ac:dyDescent="0.25">
      <c r="A564" s="62">
        <v>12141614</v>
      </c>
      <c r="B564" s="63" t="s">
        <v>13137</v>
      </c>
    </row>
    <row r="565" spans="1:2" x14ac:dyDescent="0.25">
      <c r="A565" s="62">
        <v>12141615</v>
      </c>
      <c r="B565" s="63" t="s">
        <v>15698</v>
      </c>
    </row>
    <row r="566" spans="1:2" x14ac:dyDescent="0.25">
      <c r="A566" s="62">
        <v>12141616</v>
      </c>
      <c r="B566" s="63" t="s">
        <v>7721</v>
      </c>
    </row>
    <row r="567" spans="1:2" x14ac:dyDescent="0.25">
      <c r="A567" s="62">
        <v>12141617</v>
      </c>
      <c r="B567" s="63" t="s">
        <v>7734</v>
      </c>
    </row>
    <row r="568" spans="1:2" x14ac:dyDescent="0.25">
      <c r="A568" s="62">
        <v>12141701</v>
      </c>
      <c r="B568" s="63" t="s">
        <v>13936</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8499</v>
      </c>
    </row>
    <row r="573" spans="1:2" x14ac:dyDescent="0.25">
      <c r="A573" s="62">
        <v>12141706</v>
      </c>
      <c r="B573" s="63" t="s">
        <v>14583</v>
      </c>
    </row>
    <row r="574" spans="1:2" x14ac:dyDescent="0.25">
      <c r="A574" s="62">
        <v>12141707</v>
      </c>
      <c r="B574" s="63" t="s">
        <v>7297</v>
      </c>
    </row>
    <row r="575" spans="1:2" x14ac:dyDescent="0.25">
      <c r="A575" s="62">
        <v>12141708</v>
      </c>
      <c r="B575" s="63" t="s">
        <v>5771</v>
      </c>
    </row>
    <row r="576" spans="1:2" x14ac:dyDescent="0.25">
      <c r="A576" s="62">
        <v>12141709</v>
      </c>
      <c r="B576" s="63" t="s">
        <v>8216</v>
      </c>
    </row>
    <row r="577" spans="1:2" x14ac:dyDescent="0.25">
      <c r="A577" s="62">
        <v>12141710</v>
      </c>
      <c r="B577" s="63" t="s">
        <v>9438</v>
      </c>
    </row>
    <row r="578" spans="1:2" x14ac:dyDescent="0.25">
      <c r="A578" s="62">
        <v>12141711</v>
      </c>
      <c r="B578" s="63" t="s">
        <v>3094</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4879</v>
      </c>
    </row>
    <row r="583" spans="1:2" x14ac:dyDescent="0.25">
      <c r="A583" s="62">
        <v>12141716</v>
      </c>
      <c r="B583" s="63" t="s">
        <v>6020</v>
      </c>
    </row>
    <row r="584" spans="1:2" x14ac:dyDescent="0.25">
      <c r="A584" s="62">
        <v>12141717</v>
      </c>
      <c r="B584" s="63" t="s">
        <v>18127</v>
      </c>
    </row>
    <row r="585" spans="1:2" x14ac:dyDescent="0.25">
      <c r="A585" s="62">
        <v>12141718</v>
      </c>
      <c r="B585" s="63" t="s">
        <v>14699</v>
      </c>
    </row>
    <row r="586" spans="1:2" x14ac:dyDescent="0.25">
      <c r="A586" s="62">
        <v>12141719</v>
      </c>
      <c r="B586" s="63" t="s">
        <v>13759</v>
      </c>
    </row>
    <row r="587" spans="1:2" x14ac:dyDescent="0.25">
      <c r="A587" s="62">
        <v>12141720</v>
      </c>
      <c r="B587" s="63" t="s">
        <v>9336</v>
      </c>
    </row>
    <row r="588" spans="1:2" x14ac:dyDescent="0.25">
      <c r="A588" s="62">
        <v>12141721</v>
      </c>
      <c r="B588" s="63" t="s">
        <v>3196</v>
      </c>
    </row>
    <row r="589" spans="1:2" x14ac:dyDescent="0.25">
      <c r="A589" s="62">
        <v>12141722</v>
      </c>
      <c r="B589" s="63" t="s">
        <v>16860</v>
      </c>
    </row>
    <row r="590" spans="1:2" x14ac:dyDescent="0.25">
      <c r="A590" s="62">
        <v>12141723</v>
      </c>
      <c r="B590" s="63" t="s">
        <v>13174</v>
      </c>
    </row>
    <row r="591" spans="1:2" x14ac:dyDescent="0.25">
      <c r="A591" s="62">
        <v>12141724</v>
      </c>
      <c r="B591" s="63" t="s">
        <v>7473</v>
      </c>
    </row>
    <row r="592" spans="1:2" x14ac:dyDescent="0.25">
      <c r="A592" s="62">
        <v>12141725</v>
      </c>
      <c r="B592" s="63" t="s">
        <v>7159</v>
      </c>
    </row>
    <row r="593" spans="1:2" x14ac:dyDescent="0.25">
      <c r="A593" s="62">
        <v>12141726</v>
      </c>
      <c r="B593" s="63" t="s">
        <v>2911</v>
      </c>
    </row>
    <row r="594" spans="1:2" x14ac:dyDescent="0.25">
      <c r="A594" s="62">
        <v>12141727</v>
      </c>
      <c r="B594" s="63" t="s">
        <v>15468</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17933</v>
      </c>
    </row>
    <row r="599" spans="1:2" x14ac:dyDescent="0.25">
      <c r="A599" s="62">
        <v>12141732</v>
      </c>
      <c r="B599" s="63" t="s">
        <v>6755</v>
      </c>
    </row>
    <row r="600" spans="1:2" x14ac:dyDescent="0.25">
      <c r="A600" s="62">
        <v>12141733</v>
      </c>
      <c r="B600" s="63" t="s">
        <v>16994</v>
      </c>
    </row>
    <row r="601" spans="1:2" x14ac:dyDescent="0.25">
      <c r="A601" s="62">
        <v>12141734</v>
      </c>
      <c r="B601" s="63" t="s">
        <v>3547</v>
      </c>
    </row>
    <row r="602" spans="1:2" x14ac:dyDescent="0.25">
      <c r="A602" s="62">
        <v>12141735</v>
      </c>
      <c r="B602" s="63" t="s">
        <v>13195</v>
      </c>
    </row>
    <row r="603" spans="1:2" x14ac:dyDescent="0.25">
      <c r="A603" s="62">
        <v>12141736</v>
      </c>
      <c r="B603" s="63" t="s">
        <v>10002</v>
      </c>
    </row>
    <row r="604" spans="1:2" x14ac:dyDescent="0.25">
      <c r="A604" s="62">
        <v>12141737</v>
      </c>
      <c r="B604" s="63" t="s">
        <v>5190</v>
      </c>
    </row>
    <row r="605" spans="1:2" x14ac:dyDescent="0.25">
      <c r="A605" s="62">
        <v>12141738</v>
      </c>
      <c r="B605" s="63" t="s">
        <v>9397</v>
      </c>
    </row>
    <row r="606" spans="1:2" x14ac:dyDescent="0.25">
      <c r="A606" s="62">
        <v>12141739</v>
      </c>
      <c r="B606" s="63" t="s">
        <v>13387</v>
      </c>
    </row>
    <row r="607" spans="1:2" x14ac:dyDescent="0.25">
      <c r="A607" s="62">
        <v>12141740</v>
      </c>
      <c r="B607" s="63" t="s">
        <v>5923</v>
      </c>
    </row>
    <row r="608" spans="1:2" x14ac:dyDescent="0.25">
      <c r="A608" s="62">
        <v>12141741</v>
      </c>
      <c r="B608" s="63" t="s">
        <v>4894</v>
      </c>
    </row>
    <row r="609" spans="1:2" x14ac:dyDescent="0.25">
      <c r="A609" s="62">
        <v>12141742</v>
      </c>
      <c r="B609" s="63" t="s">
        <v>9680</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4506</v>
      </c>
    </row>
    <row r="615" spans="1:2" x14ac:dyDescent="0.25">
      <c r="A615" s="62">
        <v>12141748</v>
      </c>
      <c r="B615" s="63" t="s">
        <v>13206</v>
      </c>
    </row>
    <row r="616" spans="1:2" x14ac:dyDescent="0.25">
      <c r="A616" s="62">
        <v>12141749</v>
      </c>
      <c r="B616" s="63" t="s">
        <v>17040</v>
      </c>
    </row>
    <row r="617" spans="1:2" x14ac:dyDescent="0.25">
      <c r="A617" s="62">
        <v>12141750</v>
      </c>
      <c r="B617" s="63" t="s">
        <v>7791</v>
      </c>
    </row>
    <row r="618" spans="1:2" x14ac:dyDescent="0.25">
      <c r="A618" s="62">
        <v>12141751</v>
      </c>
      <c r="B618" s="63" t="s">
        <v>10468</v>
      </c>
    </row>
    <row r="619" spans="1:2" x14ac:dyDescent="0.25">
      <c r="A619" s="62">
        <v>12141752</v>
      </c>
      <c r="B619" s="63" t="s">
        <v>1238</v>
      </c>
    </row>
    <row r="620" spans="1:2" x14ac:dyDescent="0.25">
      <c r="A620" s="62">
        <v>12141753</v>
      </c>
      <c r="B620" s="63" t="s">
        <v>4515</v>
      </c>
    </row>
    <row r="621" spans="1:2" x14ac:dyDescent="0.25">
      <c r="A621" s="62">
        <v>12141754</v>
      </c>
      <c r="B621" s="63" t="s">
        <v>7423</v>
      </c>
    </row>
    <row r="622" spans="1:2" x14ac:dyDescent="0.25">
      <c r="A622" s="62">
        <v>12141755</v>
      </c>
      <c r="B622" s="63" t="s">
        <v>6440</v>
      </c>
    </row>
    <row r="623" spans="1:2" x14ac:dyDescent="0.25">
      <c r="A623" s="62">
        <v>12141756</v>
      </c>
      <c r="B623" s="63" t="s">
        <v>2985</v>
      </c>
    </row>
    <row r="624" spans="1:2" x14ac:dyDescent="0.25">
      <c r="A624" s="62">
        <v>12141757</v>
      </c>
      <c r="B624" s="63" t="s">
        <v>17229</v>
      </c>
    </row>
    <row r="625" spans="1:2" x14ac:dyDescent="0.25">
      <c r="A625" s="62">
        <v>12141758</v>
      </c>
      <c r="B625" s="63" t="s">
        <v>10352</v>
      </c>
    </row>
    <row r="626" spans="1:2" x14ac:dyDescent="0.25">
      <c r="A626" s="62">
        <v>12141759</v>
      </c>
      <c r="B626" s="63" t="s">
        <v>10559</v>
      </c>
    </row>
    <row r="627" spans="1:2" x14ac:dyDescent="0.25">
      <c r="A627" s="62">
        <v>12141760</v>
      </c>
      <c r="B627" s="63" t="s">
        <v>15661</v>
      </c>
    </row>
    <row r="628" spans="1:2" x14ac:dyDescent="0.25">
      <c r="A628" s="62">
        <v>12141801</v>
      </c>
      <c r="B628" s="63" t="s">
        <v>16627</v>
      </c>
    </row>
    <row r="629" spans="1:2" x14ac:dyDescent="0.25">
      <c r="A629" s="62">
        <v>12141802</v>
      </c>
      <c r="B629" s="63" t="s">
        <v>3427</v>
      </c>
    </row>
    <row r="630" spans="1:2" x14ac:dyDescent="0.25">
      <c r="A630" s="62">
        <v>12141803</v>
      </c>
      <c r="B630" s="63" t="s">
        <v>18466</v>
      </c>
    </row>
    <row r="631" spans="1:2" x14ac:dyDescent="0.25">
      <c r="A631" s="62">
        <v>12141804</v>
      </c>
      <c r="B631" s="63" t="s">
        <v>4594</v>
      </c>
    </row>
    <row r="632" spans="1:2" x14ac:dyDescent="0.25">
      <c r="A632" s="62">
        <v>12141805</v>
      </c>
      <c r="B632" s="63" t="s">
        <v>18200</v>
      </c>
    </row>
    <row r="633" spans="1:2" x14ac:dyDescent="0.25">
      <c r="A633" s="62">
        <v>12141806</v>
      </c>
      <c r="B633" s="63" t="s">
        <v>5153</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4207</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7848</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8060</v>
      </c>
    </row>
    <row r="656" spans="1:2" x14ac:dyDescent="0.25">
      <c r="A656" s="62">
        <v>12142101</v>
      </c>
      <c r="B656" s="63" t="s">
        <v>9496</v>
      </c>
    </row>
    <row r="657" spans="1:2" x14ac:dyDescent="0.25">
      <c r="A657" s="62">
        <v>12142102</v>
      </c>
      <c r="B657" s="63" t="s">
        <v>17122</v>
      </c>
    </row>
    <row r="658" spans="1:2" x14ac:dyDescent="0.25">
      <c r="A658" s="62">
        <v>12142103</v>
      </c>
      <c r="B658" s="63" t="s">
        <v>18367</v>
      </c>
    </row>
    <row r="659" spans="1:2" x14ac:dyDescent="0.25">
      <c r="A659" s="62">
        <v>12142104</v>
      </c>
      <c r="B659" s="63" t="s">
        <v>9402</v>
      </c>
    </row>
    <row r="660" spans="1:2" x14ac:dyDescent="0.25">
      <c r="A660" s="62">
        <v>12142105</v>
      </c>
      <c r="B660" s="63" t="s">
        <v>17525</v>
      </c>
    </row>
    <row r="661" spans="1:2" x14ac:dyDescent="0.25">
      <c r="A661" s="62">
        <v>12142106</v>
      </c>
      <c r="B661" s="63" t="s">
        <v>15387</v>
      </c>
    </row>
    <row r="662" spans="1:2" x14ac:dyDescent="0.25">
      <c r="A662" s="62">
        <v>12142201</v>
      </c>
      <c r="B662" s="63" t="s">
        <v>5386</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9685</v>
      </c>
    </row>
    <row r="667" spans="1:2" x14ac:dyDescent="0.25">
      <c r="A667" s="62">
        <v>12142206</v>
      </c>
      <c r="B667" s="63" t="s">
        <v>5362</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7764</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12050</v>
      </c>
    </row>
    <row r="681" spans="1:2" x14ac:dyDescent="0.25">
      <c r="A681" s="62">
        <v>12161701</v>
      </c>
      <c r="B681" s="63" t="s">
        <v>5229</v>
      </c>
    </row>
    <row r="682" spans="1:2" x14ac:dyDescent="0.25">
      <c r="A682" s="62">
        <v>12161702</v>
      </c>
      <c r="B682" s="63" t="s">
        <v>5436</v>
      </c>
    </row>
    <row r="683" spans="1:2" x14ac:dyDescent="0.25">
      <c r="A683" s="62">
        <v>12161703</v>
      </c>
      <c r="B683" s="63" t="s">
        <v>11326</v>
      </c>
    </row>
    <row r="684" spans="1:2" x14ac:dyDescent="0.25">
      <c r="A684" s="62">
        <v>12161704</v>
      </c>
      <c r="B684" s="63" t="s">
        <v>2044</v>
      </c>
    </row>
    <row r="685" spans="1:2" x14ac:dyDescent="0.25">
      <c r="A685" s="62">
        <v>12161705</v>
      </c>
      <c r="B685" s="63" t="s">
        <v>15579</v>
      </c>
    </row>
    <row r="686" spans="1:2" x14ac:dyDescent="0.25">
      <c r="A686" s="62">
        <v>12161706</v>
      </c>
      <c r="B686" s="63" t="s">
        <v>3049</v>
      </c>
    </row>
    <row r="687" spans="1:2" x14ac:dyDescent="0.25">
      <c r="A687" s="62">
        <v>12161801</v>
      </c>
      <c r="B687" s="63" t="s">
        <v>15105</v>
      </c>
    </row>
    <row r="688" spans="1:2" x14ac:dyDescent="0.25">
      <c r="A688" s="62">
        <v>12161802</v>
      </c>
      <c r="B688" s="63" t="s">
        <v>4219</v>
      </c>
    </row>
    <row r="689" spans="1:2" x14ac:dyDescent="0.25">
      <c r="A689" s="62">
        <v>12161803</v>
      </c>
      <c r="B689" s="63" t="s">
        <v>9867</v>
      </c>
    </row>
    <row r="690" spans="1:2" x14ac:dyDescent="0.25">
      <c r="A690" s="62">
        <v>12161804</v>
      </c>
      <c r="B690" s="63" t="s">
        <v>2086</v>
      </c>
    </row>
    <row r="691" spans="1:2" x14ac:dyDescent="0.25">
      <c r="A691" s="62">
        <v>12161805</v>
      </c>
      <c r="B691" s="63" t="s">
        <v>7284</v>
      </c>
    </row>
    <row r="692" spans="1:2" x14ac:dyDescent="0.25">
      <c r="A692" s="62">
        <v>12161806</v>
      </c>
      <c r="B692" s="63" t="s">
        <v>4715</v>
      </c>
    </row>
    <row r="693" spans="1:2" x14ac:dyDescent="0.25">
      <c r="A693" s="62">
        <v>12161807</v>
      </c>
      <c r="B693" s="63" t="s">
        <v>159</v>
      </c>
    </row>
    <row r="694" spans="1:2" x14ac:dyDescent="0.25">
      <c r="A694" s="62">
        <v>12161808</v>
      </c>
      <c r="B694" s="63" t="s">
        <v>12055</v>
      </c>
    </row>
    <row r="695" spans="1:2" x14ac:dyDescent="0.25">
      <c r="A695" s="62">
        <v>12161901</v>
      </c>
      <c r="B695" s="63" t="s">
        <v>17314</v>
      </c>
    </row>
    <row r="696" spans="1:2" x14ac:dyDescent="0.25">
      <c r="A696" s="62">
        <v>12161902</v>
      </c>
      <c r="B696" s="63" t="s">
        <v>5209</v>
      </c>
    </row>
    <row r="697" spans="1:2" x14ac:dyDescent="0.25">
      <c r="A697" s="62">
        <v>12161903</v>
      </c>
      <c r="B697" s="63" t="s">
        <v>8515</v>
      </c>
    </row>
    <row r="698" spans="1:2" x14ac:dyDescent="0.25">
      <c r="A698" s="62">
        <v>12161904</v>
      </c>
      <c r="B698" s="63" t="s">
        <v>17440</v>
      </c>
    </row>
    <row r="699" spans="1:2" x14ac:dyDescent="0.25">
      <c r="A699" s="62">
        <v>12161905</v>
      </c>
      <c r="B699" s="63" t="s">
        <v>13767</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8097</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7949</v>
      </c>
    </row>
    <row r="716" spans="1:2" x14ac:dyDescent="0.25">
      <c r="A716" s="62">
        <v>12162210</v>
      </c>
      <c r="B716" s="63" t="s">
        <v>13564</v>
      </c>
    </row>
    <row r="717" spans="1:2" x14ac:dyDescent="0.25">
      <c r="A717" s="62">
        <v>12162211</v>
      </c>
      <c r="B717" s="63" t="s">
        <v>3988</v>
      </c>
    </row>
    <row r="718" spans="1:2" x14ac:dyDescent="0.25">
      <c r="A718" s="62">
        <v>12162212</v>
      </c>
      <c r="B718" s="63" t="s">
        <v>6290</v>
      </c>
    </row>
    <row r="719" spans="1:2" x14ac:dyDescent="0.25">
      <c r="A719" s="62">
        <v>12162301</v>
      </c>
      <c r="B719" s="63" t="s">
        <v>15151</v>
      </c>
    </row>
    <row r="720" spans="1:2" x14ac:dyDescent="0.25">
      <c r="A720" s="62">
        <v>12162302</v>
      </c>
      <c r="B720" s="63" t="s">
        <v>6233</v>
      </c>
    </row>
    <row r="721" spans="1:2" x14ac:dyDescent="0.25">
      <c r="A721" s="62">
        <v>12162303</v>
      </c>
      <c r="B721" s="63" t="s">
        <v>9536</v>
      </c>
    </row>
    <row r="722" spans="1:2" x14ac:dyDescent="0.25">
      <c r="A722" s="62">
        <v>12162401</v>
      </c>
      <c r="B722" s="63" t="s">
        <v>18505</v>
      </c>
    </row>
    <row r="723" spans="1:2" x14ac:dyDescent="0.25">
      <c r="A723" s="62">
        <v>12162402</v>
      </c>
      <c r="B723" s="63" t="s">
        <v>5249</v>
      </c>
    </row>
    <row r="724" spans="1:2" x14ac:dyDescent="0.25">
      <c r="A724" s="62">
        <v>12162501</v>
      </c>
      <c r="B724" s="63" t="s">
        <v>13791</v>
      </c>
    </row>
    <row r="725" spans="1:2" x14ac:dyDescent="0.25">
      <c r="A725" s="62">
        <v>12162502</v>
      </c>
      <c r="B725" s="63" t="s">
        <v>10636</v>
      </c>
    </row>
    <row r="726" spans="1:2" x14ac:dyDescent="0.25">
      <c r="A726" s="62">
        <v>12162503</v>
      </c>
      <c r="B726" s="63" t="s">
        <v>18276</v>
      </c>
    </row>
    <row r="727" spans="1:2" x14ac:dyDescent="0.25">
      <c r="A727" s="62">
        <v>12162601</v>
      </c>
      <c r="B727" s="63" t="s">
        <v>8363</v>
      </c>
    </row>
    <row r="728" spans="1:2" x14ac:dyDescent="0.25">
      <c r="A728" s="62">
        <v>12162602</v>
      </c>
      <c r="B728" s="63" t="s">
        <v>2788</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14822</v>
      </c>
    </row>
    <row r="737" spans="1:2" x14ac:dyDescent="0.25">
      <c r="A737" s="62">
        <v>12163101</v>
      </c>
      <c r="B737" s="63" t="s">
        <v>6091</v>
      </c>
    </row>
    <row r="738" spans="1:2" x14ac:dyDescent="0.25">
      <c r="A738" s="62">
        <v>12163201</v>
      </c>
      <c r="B738" s="63" t="s">
        <v>3241</v>
      </c>
    </row>
    <row r="739" spans="1:2" x14ac:dyDescent="0.25">
      <c r="A739" s="62">
        <v>12163301</v>
      </c>
      <c r="B739" s="63" t="s">
        <v>4904</v>
      </c>
    </row>
    <row r="740" spans="1:2" x14ac:dyDescent="0.25">
      <c r="A740" s="62">
        <v>12163401</v>
      </c>
      <c r="B740" s="63" t="s">
        <v>9708</v>
      </c>
    </row>
    <row r="741" spans="1:2" x14ac:dyDescent="0.25">
      <c r="A741" s="62">
        <v>12163501</v>
      </c>
      <c r="B741" s="63" t="s">
        <v>7479</v>
      </c>
    </row>
    <row r="742" spans="1:2" x14ac:dyDescent="0.25">
      <c r="A742" s="62">
        <v>12163601</v>
      </c>
      <c r="B742" s="63" t="s">
        <v>14133</v>
      </c>
    </row>
    <row r="743" spans="1:2" x14ac:dyDescent="0.25">
      <c r="A743" s="62">
        <v>12163602</v>
      </c>
      <c r="B743" s="63" t="s">
        <v>11157</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8636</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5607</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5912</v>
      </c>
    </row>
    <row r="767" spans="1:2" x14ac:dyDescent="0.25">
      <c r="A767" s="62">
        <v>12171604</v>
      </c>
      <c r="B767" s="63" t="s">
        <v>4763</v>
      </c>
    </row>
    <row r="768" spans="1:2" x14ac:dyDescent="0.25">
      <c r="A768" s="62">
        <v>12171605</v>
      </c>
      <c r="B768" s="63" t="s">
        <v>7753</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16139</v>
      </c>
    </row>
    <row r="773" spans="1:2" x14ac:dyDescent="0.25">
      <c r="A773" s="62">
        <v>12181502</v>
      </c>
      <c r="B773" s="63" t="s">
        <v>3286</v>
      </c>
    </row>
    <row r="774" spans="1:2" x14ac:dyDescent="0.25">
      <c r="A774" s="62">
        <v>12181503</v>
      </c>
      <c r="B774" s="63" t="s">
        <v>6848</v>
      </c>
    </row>
    <row r="775" spans="1:2" x14ac:dyDescent="0.25">
      <c r="A775" s="62">
        <v>12181504</v>
      </c>
      <c r="B775" s="63" t="s">
        <v>18607</v>
      </c>
    </row>
    <row r="776" spans="1:2" x14ac:dyDescent="0.25">
      <c r="A776" s="62">
        <v>12181601</v>
      </c>
      <c r="B776" s="63" t="s">
        <v>9230</v>
      </c>
    </row>
    <row r="777" spans="1:2" x14ac:dyDescent="0.25">
      <c r="A777" s="62">
        <v>12181602</v>
      </c>
      <c r="B777" s="63" t="s">
        <v>16070</v>
      </c>
    </row>
    <row r="778" spans="1:2" x14ac:dyDescent="0.25">
      <c r="A778" s="62">
        <v>12191501</v>
      </c>
      <c r="B778" s="63" t="s">
        <v>7666</v>
      </c>
    </row>
    <row r="779" spans="1:2" x14ac:dyDescent="0.25">
      <c r="A779" s="62">
        <v>12191502</v>
      </c>
      <c r="B779" s="63" t="s">
        <v>3927</v>
      </c>
    </row>
    <row r="780" spans="1:2" x14ac:dyDescent="0.25">
      <c r="A780" s="62">
        <v>12191503</v>
      </c>
      <c r="B780" s="63" t="s">
        <v>2677</v>
      </c>
    </row>
    <row r="781" spans="1:2" x14ac:dyDescent="0.25">
      <c r="A781" s="62">
        <v>12191504</v>
      </c>
      <c r="B781" s="63" t="s">
        <v>9467</v>
      </c>
    </row>
    <row r="782" spans="1:2" x14ac:dyDescent="0.25">
      <c r="A782" s="62">
        <v>12191601</v>
      </c>
      <c r="B782" s="63" t="s">
        <v>16479</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17998</v>
      </c>
    </row>
    <row r="790" spans="1:2" x14ac:dyDescent="0.25">
      <c r="A790" s="62">
        <v>12352103</v>
      </c>
      <c r="B790" s="63" t="s">
        <v>7551</v>
      </c>
    </row>
    <row r="791" spans="1:2" x14ac:dyDescent="0.25">
      <c r="A791" s="62">
        <v>12352104</v>
      </c>
      <c r="B791" s="63" t="s">
        <v>17067</v>
      </c>
    </row>
    <row r="792" spans="1:2" x14ac:dyDescent="0.25">
      <c r="A792" s="62">
        <v>12352105</v>
      </c>
      <c r="B792" s="63" t="s">
        <v>8107</v>
      </c>
    </row>
    <row r="793" spans="1:2" x14ac:dyDescent="0.25">
      <c r="A793" s="62">
        <v>12352106</v>
      </c>
      <c r="B793" s="63" t="s">
        <v>3158</v>
      </c>
    </row>
    <row r="794" spans="1:2" x14ac:dyDescent="0.25">
      <c r="A794" s="62">
        <v>12352107</v>
      </c>
      <c r="B794" s="63" t="s">
        <v>6267</v>
      </c>
    </row>
    <row r="795" spans="1:2" x14ac:dyDescent="0.25">
      <c r="A795" s="62">
        <v>12352108</v>
      </c>
      <c r="B795" s="63" t="s">
        <v>12226</v>
      </c>
    </row>
    <row r="796" spans="1:2" x14ac:dyDescent="0.25">
      <c r="A796" s="62">
        <v>12352111</v>
      </c>
      <c r="B796" s="63" t="s">
        <v>8056</v>
      </c>
    </row>
    <row r="797" spans="1:2" x14ac:dyDescent="0.25">
      <c r="A797" s="62">
        <v>12352112</v>
      </c>
      <c r="B797" s="63" t="s">
        <v>12226</v>
      </c>
    </row>
    <row r="798" spans="1:2" x14ac:dyDescent="0.25">
      <c r="A798" s="62">
        <v>12352113</v>
      </c>
      <c r="B798" s="63" t="s">
        <v>18635</v>
      </c>
    </row>
    <row r="799" spans="1:2" x14ac:dyDescent="0.25">
      <c r="A799" s="62">
        <v>12352114</v>
      </c>
      <c r="B799" s="63" t="s">
        <v>3377</v>
      </c>
    </row>
    <row r="800" spans="1:2" x14ac:dyDescent="0.25">
      <c r="A800" s="62">
        <v>12352115</v>
      </c>
      <c r="B800" s="63" t="s">
        <v>10514</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18058</v>
      </c>
    </row>
    <row r="808" spans="1:2" x14ac:dyDescent="0.25">
      <c r="A808" s="62">
        <v>12352124</v>
      </c>
      <c r="B808" s="63" t="s">
        <v>17174</v>
      </c>
    </row>
    <row r="809" spans="1:2" x14ac:dyDescent="0.25">
      <c r="A809" s="62">
        <v>12352125</v>
      </c>
      <c r="B809" s="63" t="s">
        <v>15902</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5530</v>
      </c>
    </row>
    <row r="814" spans="1:2" x14ac:dyDescent="0.25">
      <c r="A814" s="62">
        <v>12352130</v>
      </c>
      <c r="B814" s="63" t="s">
        <v>15026</v>
      </c>
    </row>
    <row r="815" spans="1:2" x14ac:dyDescent="0.25">
      <c r="A815" s="62">
        <v>12352201</v>
      </c>
      <c r="B815" s="63" t="s">
        <v>5144</v>
      </c>
    </row>
    <row r="816" spans="1:2" x14ac:dyDescent="0.25">
      <c r="A816" s="62">
        <v>12352202</v>
      </c>
      <c r="B816" s="63" t="s">
        <v>937</v>
      </c>
    </row>
    <row r="817" spans="1:2" x14ac:dyDescent="0.25">
      <c r="A817" s="62">
        <v>12352203</v>
      </c>
      <c r="B817" s="63" t="s">
        <v>5560</v>
      </c>
    </row>
    <row r="818" spans="1:2" x14ac:dyDescent="0.25">
      <c r="A818" s="62">
        <v>12352204</v>
      </c>
      <c r="B818" s="63" t="s">
        <v>4554</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7509</v>
      </c>
    </row>
    <row r="823" spans="1:2" x14ac:dyDescent="0.25">
      <c r="A823" s="62">
        <v>12352209</v>
      </c>
      <c r="B823" s="63" t="s">
        <v>5003</v>
      </c>
    </row>
    <row r="824" spans="1:2" x14ac:dyDescent="0.25">
      <c r="A824" s="62">
        <v>12352210</v>
      </c>
      <c r="B824" s="63" t="s">
        <v>5774</v>
      </c>
    </row>
    <row r="825" spans="1:2" x14ac:dyDescent="0.25">
      <c r="A825" s="62">
        <v>12352211</v>
      </c>
      <c r="B825" s="63" t="s">
        <v>16406</v>
      </c>
    </row>
    <row r="826" spans="1:2" x14ac:dyDescent="0.25">
      <c r="A826" s="62">
        <v>12352212</v>
      </c>
      <c r="B826" s="63" t="s">
        <v>11715</v>
      </c>
    </row>
    <row r="827" spans="1:2" x14ac:dyDescent="0.25">
      <c r="A827" s="62">
        <v>12352301</v>
      </c>
      <c r="B827" s="63" t="s">
        <v>4347</v>
      </c>
    </row>
    <row r="828" spans="1:2" x14ac:dyDescent="0.25">
      <c r="A828" s="62">
        <v>12352302</v>
      </c>
      <c r="B828" s="63" t="s">
        <v>7643</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12569</v>
      </c>
    </row>
    <row r="834" spans="1:2" x14ac:dyDescent="0.25">
      <c r="A834" s="62">
        <v>12352308</v>
      </c>
      <c r="B834" s="63" t="s">
        <v>17226</v>
      </c>
    </row>
    <row r="835" spans="1:2" x14ac:dyDescent="0.25">
      <c r="A835" s="62">
        <v>12352309</v>
      </c>
      <c r="B835" s="63" t="s">
        <v>6894</v>
      </c>
    </row>
    <row r="836" spans="1:2" x14ac:dyDescent="0.25">
      <c r="A836" s="62">
        <v>12352310</v>
      </c>
      <c r="B836" s="63" t="s">
        <v>14604</v>
      </c>
    </row>
    <row r="837" spans="1:2" x14ac:dyDescent="0.25">
      <c r="A837" s="62">
        <v>12352311</v>
      </c>
      <c r="B837" s="63" t="s">
        <v>8978</v>
      </c>
    </row>
    <row r="838" spans="1:2" x14ac:dyDescent="0.25">
      <c r="A838" s="62">
        <v>12352312</v>
      </c>
      <c r="B838" s="63" t="s">
        <v>4790</v>
      </c>
    </row>
    <row r="839" spans="1:2" x14ac:dyDescent="0.25">
      <c r="A839" s="62">
        <v>12352401</v>
      </c>
      <c r="B839" s="63" t="s">
        <v>12642</v>
      </c>
    </row>
    <row r="840" spans="1:2" x14ac:dyDescent="0.25">
      <c r="A840" s="62">
        <v>12352402</v>
      </c>
      <c r="B840" s="63" t="s">
        <v>6676</v>
      </c>
    </row>
    <row r="841" spans="1:2" x14ac:dyDescent="0.25">
      <c r="A841" s="62">
        <v>12352501</v>
      </c>
      <c r="B841" s="63" t="s">
        <v>5000</v>
      </c>
    </row>
    <row r="842" spans="1:2" x14ac:dyDescent="0.25">
      <c r="A842" s="62">
        <v>12352502</v>
      </c>
      <c r="B842" s="63" t="s">
        <v>3271</v>
      </c>
    </row>
    <row r="843" spans="1:2" x14ac:dyDescent="0.25">
      <c r="A843" s="62">
        <v>12352503</v>
      </c>
      <c r="B843" s="63" t="s">
        <v>15392</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10479</v>
      </c>
    </row>
    <row r="851" spans="1:2" x14ac:dyDescent="0.25">
      <c r="A851" s="62">
        <v>13101603</v>
      </c>
      <c r="B851" s="63" t="s">
        <v>5251</v>
      </c>
    </row>
    <row r="852" spans="1:2" x14ac:dyDescent="0.25">
      <c r="A852" s="62">
        <v>13101604</v>
      </c>
      <c r="B852" s="63" t="s">
        <v>18158</v>
      </c>
    </row>
    <row r="853" spans="1:2" x14ac:dyDescent="0.25">
      <c r="A853" s="62">
        <v>13101605</v>
      </c>
      <c r="B853" s="63" t="s">
        <v>5497</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18142</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3817</v>
      </c>
    </row>
    <row r="865" spans="1:2" x14ac:dyDescent="0.25">
      <c r="A865" s="62">
        <v>13101710</v>
      </c>
      <c r="B865" s="63" t="s">
        <v>13336</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18520</v>
      </c>
    </row>
    <row r="872" spans="1:2" x14ac:dyDescent="0.25">
      <c r="A872" s="62">
        <v>13101717</v>
      </c>
      <c r="B872" s="63" t="s">
        <v>4724</v>
      </c>
    </row>
    <row r="873" spans="1:2" x14ac:dyDescent="0.25">
      <c r="A873" s="62">
        <v>13101718</v>
      </c>
      <c r="B873" s="63" t="s">
        <v>10150</v>
      </c>
    </row>
    <row r="874" spans="1:2" x14ac:dyDescent="0.25">
      <c r="A874" s="62">
        <v>13101719</v>
      </c>
      <c r="B874" s="63" t="s">
        <v>4134</v>
      </c>
    </row>
    <row r="875" spans="1:2" x14ac:dyDescent="0.25">
      <c r="A875" s="62">
        <v>13101720</v>
      </c>
      <c r="B875" s="63" t="s">
        <v>13547</v>
      </c>
    </row>
    <row r="876" spans="1:2" x14ac:dyDescent="0.25">
      <c r="A876" s="62">
        <v>13101721</v>
      </c>
      <c r="B876" s="63" t="s">
        <v>13418</v>
      </c>
    </row>
    <row r="877" spans="1:2" x14ac:dyDescent="0.25">
      <c r="A877" s="62">
        <v>13101722</v>
      </c>
      <c r="B877" s="63" t="s">
        <v>15615</v>
      </c>
    </row>
    <row r="878" spans="1:2" x14ac:dyDescent="0.25">
      <c r="A878" s="62">
        <v>13101723</v>
      </c>
      <c r="B878" s="63" t="s">
        <v>1572</v>
      </c>
    </row>
    <row r="879" spans="1:2" x14ac:dyDescent="0.25">
      <c r="A879" s="62">
        <v>13101724</v>
      </c>
      <c r="B879" s="63" t="s">
        <v>14647</v>
      </c>
    </row>
    <row r="880" spans="1:2" x14ac:dyDescent="0.25">
      <c r="A880" s="62">
        <v>13101902</v>
      </c>
      <c r="B880" s="63" t="s">
        <v>10992</v>
      </c>
    </row>
    <row r="881" spans="1:2" x14ac:dyDescent="0.25">
      <c r="A881" s="62">
        <v>13101903</v>
      </c>
      <c r="B881" s="63" t="s">
        <v>18530</v>
      </c>
    </row>
    <row r="882" spans="1:2" x14ac:dyDescent="0.25">
      <c r="A882" s="62">
        <v>13101904</v>
      </c>
      <c r="B882" s="63" t="s">
        <v>17568</v>
      </c>
    </row>
    <row r="883" spans="1:2" x14ac:dyDescent="0.25">
      <c r="A883" s="62">
        <v>13101905</v>
      </c>
      <c r="B883" s="63" t="s">
        <v>7777</v>
      </c>
    </row>
    <row r="884" spans="1:2" x14ac:dyDescent="0.25">
      <c r="A884" s="62">
        <v>13101906</v>
      </c>
      <c r="B884" s="63" t="s">
        <v>8003</v>
      </c>
    </row>
    <row r="885" spans="1:2" x14ac:dyDescent="0.25">
      <c r="A885" s="62">
        <v>13102001</v>
      </c>
      <c r="B885" s="63" t="s">
        <v>131</v>
      </c>
    </row>
    <row r="886" spans="1:2" x14ac:dyDescent="0.25">
      <c r="A886" s="62">
        <v>13102002</v>
      </c>
      <c r="B886" s="63" t="s">
        <v>3748</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15147</v>
      </c>
    </row>
    <row r="895" spans="1:2" x14ac:dyDescent="0.25">
      <c r="A895" s="62">
        <v>13102013</v>
      </c>
      <c r="B895" s="63" t="s">
        <v>5720</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7810</v>
      </c>
    </row>
    <row r="900" spans="1:2" x14ac:dyDescent="0.25">
      <c r="A900" s="62">
        <v>13102018</v>
      </c>
      <c r="B900" s="63" t="s">
        <v>17103</v>
      </c>
    </row>
    <row r="901" spans="1:2" x14ac:dyDescent="0.25">
      <c r="A901" s="62">
        <v>13102019</v>
      </c>
      <c r="B901" s="63" t="s">
        <v>10073</v>
      </c>
    </row>
    <row r="902" spans="1:2" x14ac:dyDescent="0.25">
      <c r="A902" s="62">
        <v>13102020</v>
      </c>
      <c r="B902" s="63" t="s">
        <v>2458</v>
      </c>
    </row>
    <row r="903" spans="1:2" x14ac:dyDescent="0.25">
      <c r="A903" s="62">
        <v>13102021</v>
      </c>
      <c r="B903" s="63" t="s">
        <v>8374</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15798</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8029</v>
      </c>
    </row>
    <row r="915" spans="1:2" x14ac:dyDescent="0.25">
      <c r="A915" s="62">
        <v>13111002</v>
      </c>
      <c r="B915" s="63" t="s">
        <v>4529</v>
      </c>
    </row>
    <row r="916" spans="1:2" x14ac:dyDescent="0.25">
      <c r="A916" s="62">
        <v>13111003</v>
      </c>
      <c r="B916" s="63" t="s">
        <v>15586</v>
      </c>
    </row>
    <row r="917" spans="1:2" x14ac:dyDescent="0.25">
      <c r="A917" s="62">
        <v>13111004</v>
      </c>
      <c r="B917" s="63" t="s">
        <v>7629</v>
      </c>
    </row>
    <row r="918" spans="1:2" x14ac:dyDescent="0.25">
      <c r="A918" s="62">
        <v>13111005</v>
      </c>
      <c r="B918" s="63" t="s">
        <v>12647</v>
      </c>
    </row>
    <row r="919" spans="1:2" x14ac:dyDescent="0.25">
      <c r="A919" s="62">
        <v>13111006</v>
      </c>
      <c r="B919" s="63" t="s">
        <v>6955</v>
      </c>
    </row>
    <row r="920" spans="1:2" x14ac:dyDescent="0.25">
      <c r="A920" s="62">
        <v>13111007</v>
      </c>
      <c r="B920" s="63" t="s">
        <v>8339</v>
      </c>
    </row>
    <row r="921" spans="1:2" x14ac:dyDescent="0.25">
      <c r="A921" s="62">
        <v>13111008</v>
      </c>
      <c r="B921" s="63" t="s">
        <v>12392</v>
      </c>
    </row>
    <row r="922" spans="1:2" x14ac:dyDescent="0.25">
      <c r="A922" s="62">
        <v>13111009</v>
      </c>
      <c r="B922" s="63" t="s">
        <v>10319</v>
      </c>
    </row>
    <row r="923" spans="1:2" x14ac:dyDescent="0.25">
      <c r="A923" s="62">
        <v>13111010</v>
      </c>
      <c r="B923" s="63" t="s">
        <v>15416</v>
      </c>
    </row>
    <row r="924" spans="1:2" x14ac:dyDescent="0.25">
      <c r="A924" s="62">
        <v>13111011</v>
      </c>
      <c r="B924" s="63" t="s">
        <v>9103</v>
      </c>
    </row>
    <row r="925" spans="1:2" x14ac:dyDescent="0.25">
      <c r="A925" s="62">
        <v>13111012</v>
      </c>
      <c r="B925" s="63" t="s">
        <v>10710</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13776</v>
      </c>
    </row>
    <row r="932" spans="1:2" x14ac:dyDescent="0.25">
      <c r="A932" s="62">
        <v>13111019</v>
      </c>
      <c r="B932" s="63" t="s">
        <v>1378</v>
      </c>
    </row>
    <row r="933" spans="1:2" x14ac:dyDescent="0.25">
      <c r="A933" s="62">
        <v>13111020</v>
      </c>
      <c r="B933" s="63" t="s">
        <v>4288</v>
      </c>
    </row>
    <row r="934" spans="1:2" x14ac:dyDescent="0.25">
      <c r="A934" s="62">
        <v>13111021</v>
      </c>
      <c r="B934" s="63" t="s">
        <v>12511</v>
      </c>
    </row>
    <row r="935" spans="1:2" x14ac:dyDescent="0.25">
      <c r="A935" s="62">
        <v>13111022</v>
      </c>
      <c r="B935" s="63" t="s">
        <v>12652</v>
      </c>
    </row>
    <row r="936" spans="1:2" x14ac:dyDescent="0.25">
      <c r="A936" s="62">
        <v>13111023</v>
      </c>
      <c r="B936" s="63" t="s">
        <v>17237</v>
      </c>
    </row>
    <row r="937" spans="1:2" x14ac:dyDescent="0.25">
      <c r="A937" s="62">
        <v>13111024</v>
      </c>
      <c r="B937" s="63" t="s">
        <v>15067</v>
      </c>
    </row>
    <row r="938" spans="1:2" x14ac:dyDescent="0.25">
      <c r="A938" s="62">
        <v>13111025</v>
      </c>
      <c r="B938" s="63" t="s">
        <v>2812</v>
      </c>
    </row>
    <row r="939" spans="1:2" x14ac:dyDescent="0.25">
      <c r="A939" s="62">
        <v>13111026</v>
      </c>
      <c r="B939" s="63" t="s">
        <v>12947</v>
      </c>
    </row>
    <row r="940" spans="1:2" x14ac:dyDescent="0.25">
      <c r="A940" s="62">
        <v>13111027</v>
      </c>
      <c r="B940" s="63" t="s">
        <v>9211</v>
      </c>
    </row>
    <row r="941" spans="1:2" x14ac:dyDescent="0.25">
      <c r="A941" s="62">
        <v>13111028</v>
      </c>
      <c r="B941" s="63" t="s">
        <v>4016</v>
      </c>
    </row>
    <row r="942" spans="1:2" x14ac:dyDescent="0.25">
      <c r="A942" s="62">
        <v>13111029</v>
      </c>
      <c r="B942" s="63" t="s">
        <v>14476</v>
      </c>
    </row>
    <row r="943" spans="1:2" x14ac:dyDescent="0.25">
      <c r="A943" s="62">
        <v>13111030</v>
      </c>
      <c r="B943" s="63" t="s">
        <v>8001</v>
      </c>
    </row>
    <row r="944" spans="1:2" x14ac:dyDescent="0.25">
      <c r="A944" s="62">
        <v>13111031</v>
      </c>
      <c r="B944" s="63" t="s">
        <v>11633</v>
      </c>
    </row>
    <row r="945" spans="1:2" x14ac:dyDescent="0.25">
      <c r="A945" s="62">
        <v>13111032</v>
      </c>
      <c r="B945" s="63" t="s">
        <v>18334</v>
      </c>
    </row>
    <row r="946" spans="1:2" x14ac:dyDescent="0.25">
      <c r="A946" s="62">
        <v>13111033</v>
      </c>
      <c r="B946" s="63" t="s">
        <v>15411</v>
      </c>
    </row>
    <row r="947" spans="1:2" x14ac:dyDescent="0.25">
      <c r="A947" s="62">
        <v>13111034</v>
      </c>
      <c r="B947" s="63" t="s">
        <v>12130</v>
      </c>
    </row>
    <row r="948" spans="1:2" x14ac:dyDescent="0.25">
      <c r="A948" s="62">
        <v>13111035</v>
      </c>
      <c r="B948" s="63" t="s">
        <v>1046</v>
      </c>
    </row>
    <row r="949" spans="1:2" x14ac:dyDescent="0.25">
      <c r="A949" s="62">
        <v>13111036</v>
      </c>
      <c r="B949" s="63" t="s">
        <v>8651</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8673</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16069</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4730</v>
      </c>
    </row>
    <row r="975" spans="1:2" x14ac:dyDescent="0.25">
      <c r="A975" s="62">
        <v>13111062</v>
      </c>
      <c r="B975" s="63" t="s">
        <v>18447</v>
      </c>
    </row>
    <row r="976" spans="1:2" x14ac:dyDescent="0.25">
      <c r="A976" s="62">
        <v>13111063</v>
      </c>
      <c r="B976" s="63" t="s">
        <v>11684</v>
      </c>
    </row>
    <row r="977" spans="1:2" x14ac:dyDescent="0.25">
      <c r="A977" s="62">
        <v>13111064</v>
      </c>
      <c r="B977" s="63" t="s">
        <v>5423</v>
      </c>
    </row>
    <row r="978" spans="1:2" x14ac:dyDescent="0.25">
      <c r="A978" s="62">
        <v>13111065</v>
      </c>
      <c r="B978" s="63" t="s">
        <v>9472</v>
      </c>
    </row>
    <row r="979" spans="1:2" x14ac:dyDescent="0.25">
      <c r="A979" s="62">
        <v>13111066</v>
      </c>
      <c r="B979" s="63" t="s">
        <v>2297</v>
      </c>
    </row>
    <row r="980" spans="1:2" x14ac:dyDescent="0.25">
      <c r="A980" s="62">
        <v>13111101</v>
      </c>
      <c r="B980" s="63" t="s">
        <v>9117</v>
      </c>
    </row>
    <row r="981" spans="1:2" x14ac:dyDescent="0.25">
      <c r="A981" s="62">
        <v>13111102</v>
      </c>
      <c r="B981" s="63" t="s">
        <v>5364</v>
      </c>
    </row>
    <row r="982" spans="1:2" x14ac:dyDescent="0.25">
      <c r="A982" s="62">
        <v>13111103</v>
      </c>
      <c r="B982" s="63" t="s">
        <v>5880</v>
      </c>
    </row>
    <row r="983" spans="1:2" x14ac:dyDescent="0.25">
      <c r="A983" s="62">
        <v>13111201</v>
      </c>
      <c r="B983" s="63" t="s">
        <v>1188</v>
      </c>
    </row>
    <row r="984" spans="1:2" x14ac:dyDescent="0.25">
      <c r="A984" s="62">
        <v>13111202</v>
      </c>
      <c r="B984" s="63" t="s">
        <v>10371</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4667</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5404</v>
      </c>
    </row>
    <row r="993" spans="1:2" x14ac:dyDescent="0.25">
      <c r="A993" s="62">
        <v>13111211</v>
      </c>
      <c r="B993" s="63" t="s">
        <v>15496</v>
      </c>
    </row>
    <row r="994" spans="1:2" x14ac:dyDescent="0.25">
      <c r="A994" s="62">
        <v>13111212</v>
      </c>
      <c r="B994" s="63" t="s">
        <v>10269</v>
      </c>
    </row>
    <row r="995" spans="1:2" x14ac:dyDescent="0.25">
      <c r="A995" s="62">
        <v>13111213</v>
      </c>
      <c r="B995" s="63" t="s">
        <v>15257</v>
      </c>
    </row>
    <row r="996" spans="1:2" x14ac:dyDescent="0.25">
      <c r="A996" s="62">
        <v>13111214</v>
      </c>
      <c r="B996" s="63" t="s">
        <v>11141</v>
      </c>
    </row>
    <row r="997" spans="1:2" x14ac:dyDescent="0.25">
      <c r="A997" s="62">
        <v>13111215</v>
      </c>
      <c r="B997" s="63" t="s">
        <v>6046</v>
      </c>
    </row>
    <row r="998" spans="1:2" x14ac:dyDescent="0.25">
      <c r="A998" s="62">
        <v>13111216</v>
      </c>
      <c r="B998" s="63" t="s">
        <v>15810</v>
      </c>
    </row>
    <row r="999" spans="1:2" x14ac:dyDescent="0.25">
      <c r="A999" s="62">
        <v>13111217</v>
      </c>
      <c r="B999" s="63" t="s">
        <v>29</v>
      </c>
    </row>
    <row r="1000" spans="1:2" x14ac:dyDescent="0.25">
      <c r="A1000" s="62">
        <v>13111218</v>
      </c>
      <c r="B1000" s="63" t="s">
        <v>8057</v>
      </c>
    </row>
    <row r="1001" spans="1:2" x14ac:dyDescent="0.25">
      <c r="A1001" s="62">
        <v>13111219</v>
      </c>
      <c r="B1001" s="63" t="s">
        <v>4488</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7910</v>
      </c>
    </row>
    <row r="1007" spans="1:2" x14ac:dyDescent="0.25">
      <c r="A1007" s="62">
        <v>13111305</v>
      </c>
      <c r="B1007" s="63" t="s">
        <v>14408</v>
      </c>
    </row>
    <row r="1008" spans="1:2" x14ac:dyDescent="0.25">
      <c r="A1008" s="62">
        <v>13111306</v>
      </c>
      <c r="B1008" s="63" t="s">
        <v>18180</v>
      </c>
    </row>
    <row r="1009" spans="1:2" x14ac:dyDescent="0.25">
      <c r="A1009" s="62">
        <v>13111307</v>
      </c>
      <c r="B1009" s="63" t="s">
        <v>16239</v>
      </c>
    </row>
    <row r="1010" spans="1:2" x14ac:dyDescent="0.25">
      <c r="A1010" s="62">
        <v>13111308</v>
      </c>
      <c r="B1010" s="63" t="s">
        <v>13865</v>
      </c>
    </row>
    <row r="1011" spans="1:2" x14ac:dyDescent="0.25">
      <c r="A1011" s="62">
        <v>14101501</v>
      </c>
      <c r="B1011" s="63" t="s">
        <v>2987</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3548</v>
      </c>
    </row>
    <row r="1016" spans="1:2" x14ac:dyDescent="0.25">
      <c r="A1016" s="62">
        <v>14111505</v>
      </c>
      <c r="B1016" s="63" t="s">
        <v>18187</v>
      </c>
    </row>
    <row r="1017" spans="1:2" x14ac:dyDescent="0.25">
      <c r="A1017" s="62">
        <v>14111506</v>
      </c>
      <c r="B1017" s="63" t="s">
        <v>13272</v>
      </c>
    </row>
    <row r="1018" spans="1:2" x14ac:dyDescent="0.25">
      <c r="A1018" s="62">
        <v>14111507</v>
      </c>
      <c r="B1018" s="63" t="s">
        <v>13716</v>
      </c>
    </row>
    <row r="1019" spans="1:2" x14ac:dyDescent="0.25">
      <c r="A1019" s="62">
        <v>14111508</v>
      </c>
      <c r="B1019" s="63" t="s">
        <v>18167</v>
      </c>
    </row>
    <row r="1020" spans="1:2" x14ac:dyDescent="0.25">
      <c r="A1020" s="62">
        <v>14111509</v>
      </c>
      <c r="B1020" s="63" t="s">
        <v>3892</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14717</v>
      </c>
    </row>
    <row r="1025" spans="1:2" x14ac:dyDescent="0.25">
      <c r="A1025" s="62">
        <v>14111514</v>
      </c>
      <c r="B1025" s="63" t="s">
        <v>11352</v>
      </c>
    </row>
    <row r="1026" spans="1:2" x14ac:dyDescent="0.25">
      <c r="A1026" s="62">
        <v>14111515</v>
      </c>
      <c r="B1026" s="63" t="s">
        <v>13909</v>
      </c>
    </row>
    <row r="1027" spans="1:2" x14ac:dyDescent="0.25">
      <c r="A1027" s="62">
        <v>14111516</v>
      </c>
      <c r="B1027" s="63" t="s">
        <v>6176</v>
      </c>
    </row>
    <row r="1028" spans="1:2" x14ac:dyDescent="0.25">
      <c r="A1028" s="62">
        <v>14111518</v>
      </c>
      <c r="B1028" s="63" t="s">
        <v>9217</v>
      </c>
    </row>
    <row r="1029" spans="1:2" x14ac:dyDescent="0.25">
      <c r="A1029" s="62">
        <v>14111519</v>
      </c>
      <c r="B1029" s="63" t="s">
        <v>18471</v>
      </c>
    </row>
    <row r="1030" spans="1:2" x14ac:dyDescent="0.25">
      <c r="A1030" s="62">
        <v>14111520</v>
      </c>
      <c r="B1030" s="63" t="s">
        <v>15267</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6005</v>
      </c>
    </row>
    <row r="1038" spans="1:2" x14ac:dyDescent="0.25">
      <c r="A1038" s="62">
        <v>14111530</v>
      </c>
      <c r="B1038" s="63" t="s">
        <v>8634</v>
      </c>
    </row>
    <row r="1039" spans="1:2" x14ac:dyDescent="0.25">
      <c r="A1039" s="62">
        <v>14111531</v>
      </c>
      <c r="B1039" s="63" t="s">
        <v>12168</v>
      </c>
    </row>
    <row r="1040" spans="1:2" x14ac:dyDescent="0.25">
      <c r="A1040" s="62">
        <v>14111532</v>
      </c>
      <c r="B1040" s="63" t="s">
        <v>12229</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8516</v>
      </c>
    </row>
    <row r="1047" spans="1:2" x14ac:dyDescent="0.25">
      <c r="A1047" s="62">
        <v>14111604</v>
      </c>
      <c r="B1047" s="63" t="s">
        <v>4358</v>
      </c>
    </row>
    <row r="1048" spans="1:2" x14ac:dyDescent="0.25">
      <c r="A1048" s="62">
        <v>14111605</v>
      </c>
      <c r="B1048" s="63" t="s">
        <v>11367</v>
      </c>
    </row>
    <row r="1049" spans="1:2" x14ac:dyDescent="0.25">
      <c r="A1049" s="62">
        <v>14111606</v>
      </c>
      <c r="B1049" s="63" t="s">
        <v>4097</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13929</v>
      </c>
    </row>
    <row r="1054" spans="1:2" x14ac:dyDescent="0.25">
      <c r="A1054" s="62">
        <v>14111611</v>
      </c>
      <c r="B1054" s="63" t="s">
        <v>2033</v>
      </c>
    </row>
    <row r="1055" spans="1:2" x14ac:dyDescent="0.25">
      <c r="A1055" s="62">
        <v>14111613</v>
      </c>
      <c r="B1055" s="63" t="s">
        <v>3517</v>
      </c>
    </row>
    <row r="1056" spans="1:2" x14ac:dyDescent="0.25">
      <c r="A1056" s="62">
        <v>14111614</v>
      </c>
      <c r="B1056" s="63" t="s">
        <v>10587</v>
      </c>
    </row>
    <row r="1057" spans="1:2" x14ac:dyDescent="0.25">
      <c r="A1057" s="62">
        <v>14111615</v>
      </c>
      <c r="B1057" s="63" t="s">
        <v>371</v>
      </c>
    </row>
    <row r="1058" spans="1:2" x14ac:dyDescent="0.25">
      <c r="A1058" s="62">
        <v>14111616</v>
      </c>
      <c r="B1058" s="63" t="s">
        <v>17984</v>
      </c>
    </row>
    <row r="1059" spans="1:2" x14ac:dyDescent="0.25">
      <c r="A1059" s="62">
        <v>14111701</v>
      </c>
      <c r="B1059" s="63" t="s">
        <v>13060</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14122</v>
      </c>
    </row>
    <row r="1065" spans="1:2" x14ac:dyDescent="0.25">
      <c r="A1065" s="62">
        <v>14111801</v>
      </c>
      <c r="B1065" s="63" t="s">
        <v>11534</v>
      </c>
    </row>
    <row r="1066" spans="1:2" x14ac:dyDescent="0.25">
      <c r="A1066" s="62">
        <v>14111802</v>
      </c>
      <c r="B1066" s="63" t="s">
        <v>5547</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12067</v>
      </c>
    </row>
    <row r="1072" spans="1:2" x14ac:dyDescent="0.25">
      <c r="A1072" s="62">
        <v>14111808</v>
      </c>
      <c r="B1072" s="63" t="s">
        <v>17414</v>
      </c>
    </row>
    <row r="1073" spans="1:2" x14ac:dyDescent="0.25">
      <c r="A1073" s="62">
        <v>14111809</v>
      </c>
      <c r="B1073" s="63" t="s">
        <v>14893</v>
      </c>
    </row>
    <row r="1074" spans="1:2" x14ac:dyDescent="0.25">
      <c r="A1074" s="62">
        <v>14111810</v>
      </c>
      <c r="B1074" s="63" t="s">
        <v>12370</v>
      </c>
    </row>
    <row r="1075" spans="1:2" x14ac:dyDescent="0.25">
      <c r="A1075" s="62">
        <v>14111811</v>
      </c>
      <c r="B1075" s="63" t="s">
        <v>18109</v>
      </c>
    </row>
    <row r="1076" spans="1:2" x14ac:dyDescent="0.25">
      <c r="A1076" s="62">
        <v>14111812</v>
      </c>
      <c r="B1076" s="63" t="s">
        <v>10304</v>
      </c>
    </row>
    <row r="1077" spans="1:2" x14ac:dyDescent="0.25">
      <c r="A1077" s="62">
        <v>14111813</v>
      </c>
      <c r="B1077" s="63" t="s">
        <v>10246</v>
      </c>
    </row>
    <row r="1078" spans="1:2" x14ac:dyDescent="0.25">
      <c r="A1078" s="62">
        <v>14111814</v>
      </c>
      <c r="B1078" s="63" t="s">
        <v>2248</v>
      </c>
    </row>
    <row r="1079" spans="1:2" x14ac:dyDescent="0.25">
      <c r="A1079" s="62">
        <v>14111815</v>
      </c>
      <c r="B1079" s="63" t="s">
        <v>16418</v>
      </c>
    </row>
    <row r="1080" spans="1:2" x14ac:dyDescent="0.25">
      <c r="A1080" s="62">
        <v>14111816</v>
      </c>
      <c r="B1080" s="63" t="s">
        <v>14659</v>
      </c>
    </row>
    <row r="1081" spans="1:2" x14ac:dyDescent="0.25">
      <c r="A1081" s="62">
        <v>14111817</v>
      </c>
      <c r="B1081" s="63" t="s">
        <v>18215</v>
      </c>
    </row>
    <row r="1082" spans="1:2" x14ac:dyDescent="0.25">
      <c r="A1082" s="62">
        <v>14121501</v>
      </c>
      <c r="B1082" s="63" t="s">
        <v>13023</v>
      </c>
    </row>
    <row r="1083" spans="1:2" x14ac:dyDescent="0.25">
      <c r="A1083" s="62">
        <v>14121502</v>
      </c>
      <c r="B1083" s="63" t="s">
        <v>2346</v>
      </c>
    </row>
    <row r="1084" spans="1:2" x14ac:dyDescent="0.25">
      <c r="A1084" s="62">
        <v>14121503</v>
      </c>
      <c r="B1084" s="63" t="s">
        <v>8081</v>
      </c>
    </row>
    <row r="1085" spans="1:2" x14ac:dyDescent="0.25">
      <c r="A1085" s="62">
        <v>14121504</v>
      </c>
      <c r="B1085" s="63" t="s">
        <v>11351</v>
      </c>
    </row>
    <row r="1086" spans="1:2" x14ac:dyDescent="0.25">
      <c r="A1086" s="62">
        <v>14121505</v>
      </c>
      <c r="B1086" s="63" t="s">
        <v>13606</v>
      </c>
    </row>
    <row r="1087" spans="1:2" x14ac:dyDescent="0.25">
      <c r="A1087" s="62">
        <v>14121601</v>
      </c>
      <c r="B1087" s="63" t="s">
        <v>15133</v>
      </c>
    </row>
    <row r="1088" spans="1:2" x14ac:dyDescent="0.25">
      <c r="A1088" s="62">
        <v>14121602</v>
      </c>
      <c r="B1088" s="63" t="s">
        <v>11238</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5068</v>
      </c>
    </row>
    <row r="1093" spans="1:2" x14ac:dyDescent="0.25">
      <c r="A1093" s="62">
        <v>14121702</v>
      </c>
      <c r="B1093" s="63" t="s">
        <v>14016</v>
      </c>
    </row>
    <row r="1094" spans="1:2" x14ac:dyDescent="0.25">
      <c r="A1094" s="62">
        <v>14121801</v>
      </c>
      <c r="B1094" s="63" t="s">
        <v>8133</v>
      </c>
    </row>
    <row r="1095" spans="1:2" x14ac:dyDescent="0.25">
      <c r="A1095" s="62">
        <v>14121802</v>
      </c>
      <c r="B1095" s="63" t="s">
        <v>9179</v>
      </c>
    </row>
    <row r="1096" spans="1:2" x14ac:dyDescent="0.25">
      <c r="A1096" s="62">
        <v>14121803</v>
      </c>
      <c r="B1096" s="63" t="s">
        <v>18085</v>
      </c>
    </row>
    <row r="1097" spans="1:2" x14ac:dyDescent="0.25">
      <c r="A1097" s="62">
        <v>14121804</v>
      </c>
      <c r="B1097" s="63" t="s">
        <v>14358</v>
      </c>
    </row>
    <row r="1098" spans="1:2" x14ac:dyDescent="0.25">
      <c r="A1098" s="62">
        <v>14121805</v>
      </c>
      <c r="B1098" s="63" t="s">
        <v>15877</v>
      </c>
    </row>
    <row r="1099" spans="1:2" x14ac:dyDescent="0.25">
      <c r="A1099" s="62">
        <v>14121806</v>
      </c>
      <c r="B1099" s="63" t="s">
        <v>15282</v>
      </c>
    </row>
    <row r="1100" spans="1:2" x14ac:dyDescent="0.25">
      <c r="A1100" s="62">
        <v>14121807</v>
      </c>
      <c r="B1100" s="63" t="s">
        <v>5757</v>
      </c>
    </row>
    <row r="1101" spans="1:2" x14ac:dyDescent="0.25">
      <c r="A1101" s="62">
        <v>14121808</v>
      </c>
      <c r="B1101" s="63" t="s">
        <v>7397</v>
      </c>
    </row>
    <row r="1102" spans="1:2" x14ac:dyDescent="0.25">
      <c r="A1102" s="62">
        <v>14121809</v>
      </c>
      <c r="B1102" s="63" t="s">
        <v>3944</v>
      </c>
    </row>
    <row r="1103" spans="1:2" x14ac:dyDescent="0.25">
      <c r="A1103" s="62">
        <v>14121810</v>
      </c>
      <c r="B1103" s="63" t="s">
        <v>3417</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3809</v>
      </c>
    </row>
    <row r="1113" spans="1:2" x14ac:dyDescent="0.25">
      <c r="A1113" s="62">
        <v>14122103</v>
      </c>
      <c r="B1113" s="63" t="s">
        <v>14591</v>
      </c>
    </row>
    <row r="1114" spans="1:2" x14ac:dyDescent="0.25">
      <c r="A1114" s="62">
        <v>14122104</v>
      </c>
      <c r="B1114" s="63" t="s">
        <v>10207</v>
      </c>
    </row>
    <row r="1115" spans="1:2" x14ac:dyDescent="0.25">
      <c r="A1115" s="62">
        <v>14122105</v>
      </c>
      <c r="B1115" s="63" t="s">
        <v>16644</v>
      </c>
    </row>
    <row r="1116" spans="1:2" x14ac:dyDescent="0.25">
      <c r="A1116" s="62">
        <v>14122106</v>
      </c>
      <c r="B1116" s="63" t="s">
        <v>14077</v>
      </c>
    </row>
    <row r="1117" spans="1:2" x14ac:dyDescent="0.25">
      <c r="A1117" s="62">
        <v>14122201</v>
      </c>
      <c r="B1117" s="63" t="s">
        <v>10292</v>
      </c>
    </row>
    <row r="1118" spans="1:2" x14ac:dyDescent="0.25">
      <c r="A1118" s="62">
        <v>15101502</v>
      </c>
      <c r="B1118" s="63" t="s">
        <v>14299</v>
      </c>
    </row>
    <row r="1119" spans="1:2" x14ac:dyDescent="0.25">
      <c r="A1119" s="62">
        <v>15101503</v>
      </c>
      <c r="B1119" s="63" t="s">
        <v>5614</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12684</v>
      </c>
    </row>
    <row r="1124" spans="1:2" x14ac:dyDescent="0.25">
      <c r="A1124" s="62">
        <v>15101508</v>
      </c>
      <c r="B1124" s="63" t="s">
        <v>13262</v>
      </c>
    </row>
    <row r="1125" spans="1:2" x14ac:dyDescent="0.25">
      <c r="A1125" s="62">
        <v>15101509</v>
      </c>
      <c r="B1125" s="63" t="s">
        <v>16132</v>
      </c>
    </row>
    <row r="1126" spans="1:2" x14ac:dyDescent="0.25">
      <c r="A1126" s="62">
        <v>15101510</v>
      </c>
      <c r="B1126" s="63" t="s">
        <v>17555</v>
      </c>
    </row>
    <row r="1127" spans="1:2" x14ac:dyDescent="0.25">
      <c r="A1127" s="62">
        <v>15101601</v>
      </c>
      <c r="B1127" s="63" t="s">
        <v>7134</v>
      </c>
    </row>
    <row r="1128" spans="1:2" x14ac:dyDescent="0.25">
      <c r="A1128" s="62">
        <v>15101602</v>
      </c>
      <c r="B1128" s="63" t="s">
        <v>12734</v>
      </c>
    </row>
    <row r="1129" spans="1:2" x14ac:dyDescent="0.25">
      <c r="A1129" s="62">
        <v>15101603</v>
      </c>
      <c r="B1129" s="63" t="s">
        <v>17847</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14702</v>
      </c>
    </row>
    <row r="1135" spans="1:2" x14ac:dyDescent="0.25">
      <c r="A1135" s="62">
        <v>15101701</v>
      </c>
      <c r="B1135" s="63" t="s">
        <v>6776</v>
      </c>
    </row>
    <row r="1136" spans="1:2" x14ac:dyDescent="0.25">
      <c r="A1136" s="62">
        <v>15101702</v>
      </c>
      <c r="B1136" s="63" t="s">
        <v>17279</v>
      </c>
    </row>
    <row r="1137" spans="1:2" x14ac:dyDescent="0.25">
      <c r="A1137" s="62">
        <v>15111501</v>
      </c>
      <c r="B1137" s="63" t="s">
        <v>6956</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10408</v>
      </c>
    </row>
    <row r="1142" spans="1:2" x14ac:dyDescent="0.25">
      <c r="A1142" s="62">
        <v>15111506</v>
      </c>
      <c r="B1142" s="63" t="s">
        <v>18210</v>
      </c>
    </row>
    <row r="1143" spans="1:2" x14ac:dyDescent="0.25">
      <c r="A1143" s="62">
        <v>15111507</v>
      </c>
      <c r="B1143" s="63" t="s">
        <v>11871</v>
      </c>
    </row>
    <row r="1144" spans="1:2" x14ac:dyDescent="0.25">
      <c r="A1144" s="62">
        <v>15111508</v>
      </c>
      <c r="B1144" s="63" t="s">
        <v>9845</v>
      </c>
    </row>
    <row r="1145" spans="1:2" x14ac:dyDescent="0.25">
      <c r="A1145" s="62">
        <v>15111509</v>
      </c>
      <c r="B1145" s="63" t="s">
        <v>3485</v>
      </c>
    </row>
    <row r="1146" spans="1:2" x14ac:dyDescent="0.25">
      <c r="A1146" s="62">
        <v>15111510</v>
      </c>
      <c r="B1146" s="63" t="s">
        <v>164</v>
      </c>
    </row>
    <row r="1147" spans="1:2" x14ac:dyDescent="0.25">
      <c r="A1147" s="62">
        <v>15111701</v>
      </c>
      <c r="B1147" s="63" t="s">
        <v>4650</v>
      </c>
    </row>
    <row r="1148" spans="1:2" x14ac:dyDescent="0.25">
      <c r="A1148" s="62">
        <v>15111702</v>
      </c>
      <c r="B1148" s="63" t="s">
        <v>13131</v>
      </c>
    </row>
    <row r="1149" spans="1:2" x14ac:dyDescent="0.25">
      <c r="A1149" s="62">
        <v>15121501</v>
      </c>
      <c r="B1149" s="63" t="s">
        <v>9045</v>
      </c>
    </row>
    <row r="1150" spans="1:2" x14ac:dyDescent="0.25">
      <c r="A1150" s="62">
        <v>15121502</v>
      </c>
      <c r="B1150" s="63" t="s">
        <v>16077</v>
      </c>
    </row>
    <row r="1151" spans="1:2" x14ac:dyDescent="0.25">
      <c r="A1151" s="62">
        <v>15121503</v>
      </c>
      <c r="B1151" s="63" t="s">
        <v>10864</v>
      </c>
    </row>
    <row r="1152" spans="1:2" x14ac:dyDescent="0.25">
      <c r="A1152" s="62">
        <v>15121504</v>
      </c>
      <c r="B1152" s="63" t="s">
        <v>13460</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11102</v>
      </c>
    </row>
    <row r="1163" spans="1:2" x14ac:dyDescent="0.25">
      <c r="A1163" s="62">
        <v>15121517</v>
      </c>
      <c r="B1163" s="63" t="s">
        <v>13294</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4696</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6001</v>
      </c>
    </row>
    <row r="1176" spans="1:2" x14ac:dyDescent="0.25">
      <c r="A1176" s="62">
        <v>15121803</v>
      </c>
      <c r="B1176" s="63" t="s">
        <v>7957</v>
      </c>
    </row>
    <row r="1177" spans="1:2" x14ac:dyDescent="0.25">
      <c r="A1177" s="62">
        <v>15121804</v>
      </c>
      <c r="B1177" s="63" t="s">
        <v>1835</v>
      </c>
    </row>
    <row r="1178" spans="1:2" x14ac:dyDescent="0.25">
      <c r="A1178" s="62">
        <v>15121805</v>
      </c>
      <c r="B1178" s="63" t="s">
        <v>5352</v>
      </c>
    </row>
    <row r="1179" spans="1:2" x14ac:dyDescent="0.25">
      <c r="A1179" s="62">
        <v>15121806</v>
      </c>
      <c r="B1179" s="63" t="s">
        <v>7385</v>
      </c>
    </row>
    <row r="1180" spans="1:2" x14ac:dyDescent="0.25">
      <c r="A1180" s="62">
        <v>15121901</v>
      </c>
      <c r="B1180" s="63" t="s">
        <v>5550</v>
      </c>
    </row>
    <row r="1181" spans="1:2" x14ac:dyDescent="0.25">
      <c r="A1181" s="62">
        <v>15121902</v>
      </c>
      <c r="B1181" s="63" t="s">
        <v>9301</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11006</v>
      </c>
    </row>
    <row r="1187" spans="1:2" x14ac:dyDescent="0.25">
      <c r="A1187" s="62">
        <v>15131505</v>
      </c>
      <c r="B1187" s="63" t="s">
        <v>15622</v>
      </c>
    </row>
    <row r="1188" spans="1:2" x14ac:dyDescent="0.25">
      <c r="A1188" s="62">
        <v>15131506</v>
      </c>
      <c r="B1188" s="63" t="s">
        <v>17896</v>
      </c>
    </row>
    <row r="1189" spans="1:2" x14ac:dyDescent="0.25">
      <c r="A1189" s="62">
        <v>15131601</v>
      </c>
      <c r="B1189" s="63" t="s">
        <v>12912</v>
      </c>
    </row>
    <row r="1190" spans="1:2" x14ac:dyDescent="0.25">
      <c r="A1190" s="62">
        <v>20101501</v>
      </c>
      <c r="B1190" s="63" t="s">
        <v>15955</v>
      </c>
    </row>
    <row r="1191" spans="1:2" x14ac:dyDescent="0.25">
      <c r="A1191" s="62">
        <v>20101502</v>
      </c>
      <c r="B1191" s="63" t="s">
        <v>7356</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8483</v>
      </c>
    </row>
    <row r="1196" spans="1:2" x14ac:dyDescent="0.25">
      <c r="A1196" s="62">
        <v>20101603</v>
      </c>
      <c r="B1196" s="63" t="s">
        <v>1433</v>
      </c>
    </row>
    <row r="1197" spans="1:2" x14ac:dyDescent="0.25">
      <c r="A1197" s="62">
        <v>20101701</v>
      </c>
      <c r="B1197" s="63" t="s">
        <v>18797</v>
      </c>
    </row>
    <row r="1198" spans="1:2" x14ac:dyDescent="0.25">
      <c r="A1198" s="62">
        <v>20101702</v>
      </c>
      <c r="B1198" s="63" t="s">
        <v>5716</v>
      </c>
    </row>
    <row r="1199" spans="1:2" x14ac:dyDescent="0.25">
      <c r="A1199" s="62">
        <v>20101703</v>
      </c>
      <c r="B1199" s="63" t="s">
        <v>18029</v>
      </c>
    </row>
    <row r="1200" spans="1:2" x14ac:dyDescent="0.25">
      <c r="A1200" s="62">
        <v>20101704</v>
      </c>
      <c r="B1200" s="63" t="s">
        <v>17393</v>
      </c>
    </row>
    <row r="1201" spans="1:2" x14ac:dyDescent="0.25">
      <c r="A1201" s="62">
        <v>20101705</v>
      </c>
      <c r="B1201" s="63" t="s">
        <v>8149</v>
      </c>
    </row>
    <row r="1202" spans="1:2" x14ac:dyDescent="0.25">
      <c r="A1202" s="62">
        <v>20101706</v>
      </c>
      <c r="B1202" s="63" t="s">
        <v>3430</v>
      </c>
    </row>
    <row r="1203" spans="1:2" x14ac:dyDescent="0.25">
      <c r="A1203" s="62">
        <v>20101707</v>
      </c>
      <c r="B1203" s="63" t="s">
        <v>2721</v>
      </c>
    </row>
    <row r="1204" spans="1:2" x14ac:dyDescent="0.25">
      <c r="A1204" s="62">
        <v>20101708</v>
      </c>
      <c r="B1204" s="63" t="s">
        <v>13249</v>
      </c>
    </row>
    <row r="1205" spans="1:2" x14ac:dyDescent="0.25">
      <c r="A1205" s="62">
        <v>20101709</v>
      </c>
      <c r="B1205" s="63" t="s">
        <v>7577</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2412</v>
      </c>
    </row>
    <row r="1210" spans="1:2" x14ac:dyDescent="0.25">
      <c r="A1210" s="62">
        <v>20101714</v>
      </c>
      <c r="B1210" s="63" t="s">
        <v>17837</v>
      </c>
    </row>
    <row r="1211" spans="1:2" x14ac:dyDescent="0.25">
      <c r="A1211" s="62">
        <v>20101801</v>
      </c>
      <c r="B1211" s="63" t="s">
        <v>14420</v>
      </c>
    </row>
    <row r="1212" spans="1:2" x14ac:dyDescent="0.25">
      <c r="A1212" s="62">
        <v>20101802</v>
      </c>
      <c r="B1212" s="63" t="s">
        <v>18086</v>
      </c>
    </row>
    <row r="1213" spans="1:2" x14ac:dyDescent="0.25">
      <c r="A1213" s="62">
        <v>20101803</v>
      </c>
      <c r="B1213" s="63" t="s">
        <v>5001</v>
      </c>
    </row>
    <row r="1214" spans="1:2" x14ac:dyDescent="0.25">
      <c r="A1214" s="62">
        <v>20101804</v>
      </c>
      <c r="B1214" s="63" t="s">
        <v>4243</v>
      </c>
    </row>
    <row r="1215" spans="1:2" x14ac:dyDescent="0.25">
      <c r="A1215" s="62">
        <v>20101805</v>
      </c>
      <c r="B1215" s="63" t="s">
        <v>10293</v>
      </c>
    </row>
    <row r="1216" spans="1:2" x14ac:dyDescent="0.25">
      <c r="A1216" s="62">
        <v>20101901</v>
      </c>
      <c r="B1216" s="63" t="s">
        <v>4518</v>
      </c>
    </row>
    <row r="1217" spans="1:2" x14ac:dyDescent="0.25">
      <c r="A1217" s="62">
        <v>20101902</v>
      </c>
      <c r="B1217" s="63" t="s">
        <v>14579</v>
      </c>
    </row>
    <row r="1218" spans="1:2" x14ac:dyDescent="0.25">
      <c r="A1218" s="62">
        <v>20101903</v>
      </c>
      <c r="B1218" s="63" t="s">
        <v>1574</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18153</v>
      </c>
    </row>
    <row r="1223" spans="1:2" x14ac:dyDescent="0.25">
      <c r="A1223" s="62">
        <v>20102005</v>
      </c>
      <c r="B1223" s="63" t="s">
        <v>9621</v>
      </c>
    </row>
    <row r="1224" spans="1:2" x14ac:dyDescent="0.25">
      <c r="A1224" s="62">
        <v>20102006</v>
      </c>
      <c r="B1224" s="63" t="s">
        <v>17983</v>
      </c>
    </row>
    <row r="1225" spans="1:2" x14ac:dyDescent="0.25">
      <c r="A1225" s="62">
        <v>20102007</v>
      </c>
      <c r="B1225" s="63" t="s">
        <v>3179</v>
      </c>
    </row>
    <row r="1226" spans="1:2" x14ac:dyDescent="0.25">
      <c r="A1226" s="62">
        <v>20102008</v>
      </c>
      <c r="B1226" s="63" t="s">
        <v>10275</v>
      </c>
    </row>
    <row r="1227" spans="1:2" x14ac:dyDescent="0.25">
      <c r="A1227" s="62">
        <v>20102101</v>
      </c>
      <c r="B1227" s="63" t="s">
        <v>15816</v>
      </c>
    </row>
    <row r="1228" spans="1:2" x14ac:dyDescent="0.25">
      <c r="A1228" s="62">
        <v>20102102</v>
      </c>
      <c r="B1228" s="63" t="s">
        <v>11953</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14580</v>
      </c>
    </row>
    <row r="1238" spans="1:2" x14ac:dyDescent="0.25">
      <c r="A1238" s="62">
        <v>20102305</v>
      </c>
      <c r="B1238" s="63" t="s">
        <v>7219</v>
      </c>
    </row>
    <row r="1239" spans="1:2" x14ac:dyDescent="0.25">
      <c r="A1239" s="62">
        <v>20102306</v>
      </c>
      <c r="B1239" s="63" t="s">
        <v>18011</v>
      </c>
    </row>
    <row r="1240" spans="1:2" x14ac:dyDescent="0.25">
      <c r="A1240" s="62">
        <v>20102307</v>
      </c>
      <c r="B1240" s="63" t="s">
        <v>16375</v>
      </c>
    </row>
    <row r="1241" spans="1:2" x14ac:dyDescent="0.25">
      <c r="A1241" s="62">
        <v>20111504</v>
      </c>
      <c r="B1241" s="63" t="s">
        <v>5661</v>
      </c>
    </row>
    <row r="1242" spans="1:2" x14ac:dyDescent="0.25">
      <c r="A1242" s="62">
        <v>20111505</v>
      </c>
      <c r="B1242" s="63" t="s">
        <v>8084</v>
      </c>
    </row>
    <row r="1243" spans="1:2" x14ac:dyDescent="0.25">
      <c r="A1243" s="62">
        <v>20111601</v>
      </c>
      <c r="B1243" s="63" t="s">
        <v>18194</v>
      </c>
    </row>
    <row r="1244" spans="1:2" x14ac:dyDescent="0.25">
      <c r="A1244" s="62">
        <v>20111602</v>
      </c>
      <c r="B1244" s="63" t="s">
        <v>5843</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18393</v>
      </c>
    </row>
    <row r="1249" spans="1:2" x14ac:dyDescent="0.25">
      <c r="A1249" s="62">
        <v>20111608</v>
      </c>
      <c r="B1249" s="63" t="s">
        <v>11018</v>
      </c>
    </row>
    <row r="1250" spans="1:2" x14ac:dyDescent="0.25">
      <c r="A1250" s="62">
        <v>20111609</v>
      </c>
      <c r="B1250" s="63" t="s">
        <v>17457</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3767</v>
      </c>
    </row>
    <row r="1264" spans="1:2" x14ac:dyDescent="0.25">
      <c r="A1264" s="62">
        <v>20111704</v>
      </c>
      <c r="B1264" s="63" t="s">
        <v>13981</v>
      </c>
    </row>
    <row r="1265" spans="1:2" x14ac:dyDescent="0.25">
      <c r="A1265" s="62">
        <v>20111705</v>
      </c>
      <c r="B1265" s="63" t="s">
        <v>8617</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3497</v>
      </c>
    </row>
    <row r="1270" spans="1:2" x14ac:dyDescent="0.25">
      <c r="A1270" s="62">
        <v>20121001</v>
      </c>
      <c r="B1270" s="63" t="s">
        <v>6374</v>
      </c>
    </row>
    <row r="1271" spans="1:2" x14ac:dyDescent="0.25">
      <c r="A1271" s="62">
        <v>20121002</v>
      </c>
      <c r="B1271" s="63" t="s">
        <v>17845</v>
      </c>
    </row>
    <row r="1272" spans="1:2" x14ac:dyDescent="0.25">
      <c r="A1272" s="62">
        <v>20121003</v>
      </c>
      <c r="B1272" s="63" t="s">
        <v>5747</v>
      </c>
    </row>
    <row r="1273" spans="1:2" x14ac:dyDescent="0.25">
      <c r="A1273" s="62">
        <v>20121004</v>
      </c>
      <c r="B1273" s="63" t="s">
        <v>5053</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11458</v>
      </c>
    </row>
    <row r="1279" spans="1:2" x14ac:dyDescent="0.25">
      <c r="A1279" s="62">
        <v>20121010</v>
      </c>
      <c r="B1279" s="63" t="s">
        <v>5107</v>
      </c>
    </row>
    <row r="1280" spans="1:2" x14ac:dyDescent="0.25">
      <c r="A1280" s="62">
        <v>20121011</v>
      </c>
      <c r="B1280" s="63" t="s">
        <v>8476</v>
      </c>
    </row>
    <row r="1281" spans="1:2" x14ac:dyDescent="0.25">
      <c r="A1281" s="62">
        <v>20121012</v>
      </c>
      <c r="B1281" s="63" t="s">
        <v>14873</v>
      </c>
    </row>
    <row r="1282" spans="1:2" x14ac:dyDescent="0.25">
      <c r="A1282" s="62">
        <v>20121013</v>
      </c>
      <c r="B1282" s="63" t="s">
        <v>17733</v>
      </c>
    </row>
    <row r="1283" spans="1:2" x14ac:dyDescent="0.25">
      <c r="A1283" s="62">
        <v>20121014</v>
      </c>
      <c r="B1283" s="63" t="s">
        <v>817</v>
      </c>
    </row>
    <row r="1284" spans="1:2" x14ac:dyDescent="0.25">
      <c r="A1284" s="62">
        <v>20121015</v>
      </c>
      <c r="B1284" s="63" t="s">
        <v>7660</v>
      </c>
    </row>
    <row r="1285" spans="1:2" x14ac:dyDescent="0.25">
      <c r="A1285" s="62">
        <v>20121016</v>
      </c>
      <c r="B1285" s="63" t="s">
        <v>13983</v>
      </c>
    </row>
    <row r="1286" spans="1:2" x14ac:dyDescent="0.25">
      <c r="A1286" s="62">
        <v>20121101</v>
      </c>
      <c r="B1286" s="63" t="s">
        <v>9706</v>
      </c>
    </row>
    <row r="1287" spans="1:2" x14ac:dyDescent="0.25">
      <c r="A1287" s="62">
        <v>20121102</v>
      </c>
      <c r="B1287" s="63" t="s">
        <v>13332</v>
      </c>
    </row>
    <row r="1288" spans="1:2" x14ac:dyDescent="0.25">
      <c r="A1288" s="62">
        <v>20121103</v>
      </c>
      <c r="B1288" s="63" t="s">
        <v>2947</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4917</v>
      </c>
    </row>
    <row r="1294" spans="1:2" x14ac:dyDescent="0.25">
      <c r="A1294" s="62">
        <v>20121109</v>
      </c>
      <c r="B1294" s="63" t="s">
        <v>7813</v>
      </c>
    </row>
    <row r="1295" spans="1:2" x14ac:dyDescent="0.25">
      <c r="A1295" s="62">
        <v>20121110</v>
      </c>
      <c r="B1295" s="63" t="s">
        <v>16558</v>
      </c>
    </row>
    <row r="1296" spans="1:2" x14ac:dyDescent="0.25">
      <c r="A1296" s="62">
        <v>20121111</v>
      </c>
      <c r="B1296" s="63" t="s">
        <v>3093</v>
      </c>
    </row>
    <row r="1297" spans="1:2" x14ac:dyDescent="0.25">
      <c r="A1297" s="62">
        <v>20121112</v>
      </c>
      <c r="B1297" s="63" t="s">
        <v>8573</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11243</v>
      </c>
    </row>
    <row r="1302" spans="1:2" x14ac:dyDescent="0.25">
      <c r="A1302" s="62">
        <v>20121117</v>
      </c>
      <c r="B1302" s="63" t="s">
        <v>17718</v>
      </c>
    </row>
    <row r="1303" spans="1:2" x14ac:dyDescent="0.25">
      <c r="A1303" s="62">
        <v>20121118</v>
      </c>
      <c r="B1303" s="63" t="s">
        <v>13841</v>
      </c>
    </row>
    <row r="1304" spans="1:2" x14ac:dyDescent="0.25">
      <c r="A1304" s="62">
        <v>20121119</v>
      </c>
      <c r="B1304" s="63" t="s">
        <v>16338</v>
      </c>
    </row>
    <row r="1305" spans="1:2" x14ac:dyDescent="0.25">
      <c r="A1305" s="62">
        <v>20121201</v>
      </c>
      <c r="B1305" s="63" t="s">
        <v>3657</v>
      </c>
    </row>
    <row r="1306" spans="1:2" x14ac:dyDescent="0.25">
      <c r="A1306" s="62">
        <v>20121202</v>
      </c>
      <c r="B1306" s="63" t="s">
        <v>14588</v>
      </c>
    </row>
    <row r="1307" spans="1:2" x14ac:dyDescent="0.25">
      <c r="A1307" s="62">
        <v>20121203</v>
      </c>
      <c r="B1307" s="63" t="s">
        <v>16476</v>
      </c>
    </row>
    <row r="1308" spans="1:2" x14ac:dyDescent="0.25">
      <c r="A1308" s="62">
        <v>20121204</v>
      </c>
      <c r="B1308" s="63" t="s">
        <v>13450</v>
      </c>
    </row>
    <row r="1309" spans="1:2" x14ac:dyDescent="0.25">
      <c r="A1309" s="62">
        <v>20121205</v>
      </c>
      <c r="B1309" s="63" t="s">
        <v>10334</v>
      </c>
    </row>
    <row r="1310" spans="1:2" x14ac:dyDescent="0.25">
      <c r="A1310" s="62">
        <v>20121206</v>
      </c>
      <c r="B1310" s="63" t="s">
        <v>3358</v>
      </c>
    </row>
    <row r="1311" spans="1:2" x14ac:dyDescent="0.25">
      <c r="A1311" s="62">
        <v>20121207</v>
      </c>
      <c r="B1311" s="63" t="s">
        <v>7630</v>
      </c>
    </row>
    <row r="1312" spans="1:2" x14ac:dyDescent="0.25">
      <c r="A1312" s="62">
        <v>20121208</v>
      </c>
      <c r="B1312" s="63" t="s">
        <v>970</v>
      </c>
    </row>
    <row r="1313" spans="1:2" x14ac:dyDescent="0.25">
      <c r="A1313" s="62">
        <v>20121209</v>
      </c>
      <c r="B1313" s="63" t="s">
        <v>6555</v>
      </c>
    </row>
    <row r="1314" spans="1:2" x14ac:dyDescent="0.25">
      <c r="A1314" s="62">
        <v>20121210</v>
      </c>
      <c r="B1314" s="63" t="s">
        <v>8548</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7413</v>
      </c>
    </row>
    <row r="1319" spans="1:2" x14ac:dyDescent="0.25">
      <c r="A1319" s="62">
        <v>20121302</v>
      </c>
      <c r="B1319" s="63" t="s">
        <v>16130</v>
      </c>
    </row>
    <row r="1320" spans="1:2" x14ac:dyDescent="0.25">
      <c r="A1320" s="62">
        <v>20121303</v>
      </c>
      <c r="B1320" s="63" t="s">
        <v>18403</v>
      </c>
    </row>
    <row r="1321" spans="1:2" x14ac:dyDescent="0.25">
      <c r="A1321" s="62">
        <v>20121304</v>
      </c>
      <c r="B1321" s="63" t="s">
        <v>14675</v>
      </c>
    </row>
    <row r="1322" spans="1:2" x14ac:dyDescent="0.25">
      <c r="A1322" s="62">
        <v>20121305</v>
      </c>
      <c r="B1322" s="63" t="s">
        <v>7923</v>
      </c>
    </row>
    <row r="1323" spans="1:2" x14ac:dyDescent="0.25">
      <c r="A1323" s="62">
        <v>20121306</v>
      </c>
      <c r="B1323" s="63" t="s">
        <v>11758</v>
      </c>
    </row>
    <row r="1324" spans="1:2" x14ac:dyDescent="0.25">
      <c r="A1324" s="62">
        <v>20121307</v>
      </c>
      <c r="B1324" s="63" t="s">
        <v>8233</v>
      </c>
    </row>
    <row r="1325" spans="1:2" x14ac:dyDescent="0.25">
      <c r="A1325" s="62">
        <v>20121308</v>
      </c>
      <c r="B1325" s="63" t="s">
        <v>1272</v>
      </c>
    </row>
    <row r="1326" spans="1:2" x14ac:dyDescent="0.25">
      <c r="A1326" s="62">
        <v>20121309</v>
      </c>
      <c r="B1326" s="63" t="s">
        <v>6611</v>
      </c>
    </row>
    <row r="1327" spans="1:2" x14ac:dyDescent="0.25">
      <c r="A1327" s="62">
        <v>20121310</v>
      </c>
      <c r="B1327" s="63" t="s">
        <v>17605</v>
      </c>
    </row>
    <row r="1328" spans="1:2" x14ac:dyDescent="0.25">
      <c r="A1328" s="62">
        <v>20121311</v>
      </c>
      <c r="B1328" s="63" t="s">
        <v>18492</v>
      </c>
    </row>
    <row r="1329" spans="1:2" x14ac:dyDescent="0.25">
      <c r="A1329" s="62">
        <v>20121312</v>
      </c>
      <c r="B1329" s="63" t="s">
        <v>6489</v>
      </c>
    </row>
    <row r="1330" spans="1:2" x14ac:dyDescent="0.25">
      <c r="A1330" s="62">
        <v>20121313</v>
      </c>
      <c r="B1330" s="63" t="s">
        <v>6922</v>
      </c>
    </row>
    <row r="1331" spans="1:2" x14ac:dyDescent="0.25">
      <c r="A1331" s="62">
        <v>20121314</v>
      </c>
      <c r="B1331" s="63" t="s">
        <v>11264</v>
      </c>
    </row>
    <row r="1332" spans="1:2" x14ac:dyDescent="0.25">
      <c r="A1332" s="62">
        <v>20121315</v>
      </c>
      <c r="B1332" s="63" t="s">
        <v>14460</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2896</v>
      </c>
    </row>
    <row r="1341" spans="1:2" x14ac:dyDescent="0.25">
      <c r="A1341" s="62">
        <v>20121401</v>
      </c>
      <c r="B1341" s="63" t="s">
        <v>8920</v>
      </c>
    </row>
    <row r="1342" spans="1:2" x14ac:dyDescent="0.25">
      <c r="A1342" s="62">
        <v>20121402</v>
      </c>
      <c r="B1342" s="63" t="s">
        <v>17642</v>
      </c>
    </row>
    <row r="1343" spans="1:2" x14ac:dyDescent="0.25">
      <c r="A1343" s="62">
        <v>20121403</v>
      </c>
      <c r="B1343" s="63" t="s">
        <v>5270</v>
      </c>
    </row>
    <row r="1344" spans="1:2" x14ac:dyDescent="0.25">
      <c r="A1344" s="62">
        <v>20121404</v>
      </c>
      <c r="B1344" s="63" t="s">
        <v>7842</v>
      </c>
    </row>
    <row r="1345" spans="1:2" x14ac:dyDescent="0.25">
      <c r="A1345" s="62">
        <v>20121405</v>
      </c>
      <c r="B1345" s="63" t="s">
        <v>5493</v>
      </c>
    </row>
    <row r="1346" spans="1:2" x14ac:dyDescent="0.25">
      <c r="A1346" s="62">
        <v>20121406</v>
      </c>
      <c r="B1346" s="63" t="s">
        <v>12859</v>
      </c>
    </row>
    <row r="1347" spans="1:2" x14ac:dyDescent="0.25">
      <c r="A1347" s="62">
        <v>20121407</v>
      </c>
      <c r="B1347" s="63" t="s">
        <v>18232</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15887</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5721</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8016</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14567</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8764</v>
      </c>
    </row>
    <row r="1381" spans="1:2" x14ac:dyDescent="0.25">
      <c r="A1381" s="62">
        <v>20121512</v>
      </c>
      <c r="B1381" s="63" t="s">
        <v>16170</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6402</v>
      </c>
    </row>
    <row r="1387" spans="1:2" x14ac:dyDescent="0.25">
      <c r="A1387" s="62">
        <v>20121602</v>
      </c>
      <c r="B1387" s="63" t="s">
        <v>4836</v>
      </c>
    </row>
    <row r="1388" spans="1:2" x14ac:dyDescent="0.25">
      <c r="A1388" s="62">
        <v>20121603</v>
      </c>
      <c r="B1388" s="63" t="s">
        <v>14495</v>
      </c>
    </row>
    <row r="1389" spans="1:2" x14ac:dyDescent="0.25">
      <c r="A1389" s="62">
        <v>20121604</v>
      </c>
      <c r="B1389" s="63" t="s">
        <v>7574</v>
      </c>
    </row>
    <row r="1390" spans="1:2" x14ac:dyDescent="0.25">
      <c r="A1390" s="62">
        <v>20121605</v>
      </c>
      <c r="B1390" s="63" t="s">
        <v>18557</v>
      </c>
    </row>
    <row r="1391" spans="1:2" x14ac:dyDescent="0.25">
      <c r="A1391" s="62">
        <v>20121606</v>
      </c>
      <c r="B1391" s="63" t="s">
        <v>3171</v>
      </c>
    </row>
    <row r="1392" spans="1:2" x14ac:dyDescent="0.25">
      <c r="A1392" s="62">
        <v>20121607</v>
      </c>
      <c r="B1392" s="63" t="s">
        <v>13087</v>
      </c>
    </row>
    <row r="1393" spans="1:2" x14ac:dyDescent="0.25">
      <c r="A1393" s="62">
        <v>20121701</v>
      </c>
      <c r="B1393" s="63" t="s">
        <v>10713</v>
      </c>
    </row>
    <row r="1394" spans="1:2" x14ac:dyDescent="0.25">
      <c r="A1394" s="62">
        <v>20121702</v>
      </c>
      <c r="B1394" s="63" t="s">
        <v>8503</v>
      </c>
    </row>
    <row r="1395" spans="1:2" x14ac:dyDescent="0.25">
      <c r="A1395" s="62">
        <v>20121703</v>
      </c>
      <c r="B1395" s="63" t="s">
        <v>7997</v>
      </c>
    </row>
    <row r="1396" spans="1:2" x14ac:dyDescent="0.25">
      <c r="A1396" s="62">
        <v>20121704</v>
      </c>
      <c r="B1396" s="63" t="s">
        <v>1180</v>
      </c>
    </row>
    <row r="1397" spans="1:2" x14ac:dyDescent="0.25">
      <c r="A1397" s="62">
        <v>20121705</v>
      </c>
      <c r="B1397" s="63" t="s">
        <v>4500</v>
      </c>
    </row>
    <row r="1398" spans="1:2" x14ac:dyDescent="0.25">
      <c r="A1398" s="62">
        <v>20121706</v>
      </c>
      <c r="B1398" s="63" t="s">
        <v>13819</v>
      </c>
    </row>
    <row r="1399" spans="1:2" x14ac:dyDescent="0.25">
      <c r="A1399" s="62">
        <v>20121707</v>
      </c>
      <c r="B1399" s="63" t="s">
        <v>5078</v>
      </c>
    </row>
    <row r="1400" spans="1:2" x14ac:dyDescent="0.25">
      <c r="A1400" s="62">
        <v>20121708</v>
      </c>
      <c r="B1400" s="63" t="s">
        <v>8321</v>
      </c>
    </row>
    <row r="1401" spans="1:2" x14ac:dyDescent="0.25">
      <c r="A1401" s="62">
        <v>20121801</v>
      </c>
      <c r="B1401" s="63" t="s">
        <v>2190</v>
      </c>
    </row>
    <row r="1402" spans="1:2" x14ac:dyDescent="0.25">
      <c r="A1402" s="62">
        <v>20121802</v>
      </c>
      <c r="B1402" s="63" t="s">
        <v>8456</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18428</v>
      </c>
    </row>
    <row r="1407" spans="1:2" x14ac:dyDescent="0.25">
      <c r="A1407" s="62">
        <v>20121902</v>
      </c>
      <c r="B1407" s="63" t="s">
        <v>5914</v>
      </c>
    </row>
    <row r="1408" spans="1:2" x14ac:dyDescent="0.25">
      <c r="A1408" s="62">
        <v>20121903</v>
      </c>
      <c r="B1408" s="63" t="s">
        <v>8927</v>
      </c>
    </row>
    <row r="1409" spans="1:2" x14ac:dyDescent="0.25">
      <c r="A1409" s="62">
        <v>20121904</v>
      </c>
      <c r="B1409" s="63" t="s">
        <v>1896</v>
      </c>
    </row>
    <row r="1410" spans="1:2" x14ac:dyDescent="0.25">
      <c r="A1410" s="62">
        <v>20121905</v>
      </c>
      <c r="B1410" s="63" t="s">
        <v>7837</v>
      </c>
    </row>
    <row r="1411" spans="1:2" x14ac:dyDescent="0.25">
      <c r="A1411" s="62">
        <v>20121906</v>
      </c>
      <c r="B1411" s="63" t="s">
        <v>15723</v>
      </c>
    </row>
    <row r="1412" spans="1:2" x14ac:dyDescent="0.25">
      <c r="A1412" s="62">
        <v>20121907</v>
      </c>
      <c r="B1412" s="63" t="s">
        <v>18442</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15211</v>
      </c>
    </row>
    <row r="1419" spans="1:2" x14ac:dyDescent="0.25">
      <c r="A1419" s="62">
        <v>20121914</v>
      </c>
      <c r="B1419" s="63" t="s">
        <v>15101</v>
      </c>
    </row>
    <row r="1420" spans="1:2" x14ac:dyDescent="0.25">
      <c r="A1420" s="62">
        <v>20122001</v>
      </c>
      <c r="B1420" s="63" t="s">
        <v>777</v>
      </c>
    </row>
    <row r="1421" spans="1:2" x14ac:dyDescent="0.25">
      <c r="A1421" s="62">
        <v>20122002</v>
      </c>
      <c r="B1421" s="63" t="s">
        <v>16459</v>
      </c>
    </row>
    <row r="1422" spans="1:2" x14ac:dyDescent="0.25">
      <c r="A1422" s="62">
        <v>20122003</v>
      </c>
      <c r="B1422" s="63" t="s">
        <v>17882</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8407</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7919</v>
      </c>
    </row>
    <row r="1431" spans="1:2" x14ac:dyDescent="0.25">
      <c r="A1431" s="62">
        <v>20122106</v>
      </c>
      <c r="B1431" s="63" t="s">
        <v>13817</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8451</v>
      </c>
    </row>
    <row r="1436" spans="1:2" x14ac:dyDescent="0.25">
      <c r="A1436" s="62">
        <v>20122111</v>
      </c>
      <c r="B1436" s="63" t="s">
        <v>1230</v>
      </c>
    </row>
    <row r="1437" spans="1:2" x14ac:dyDescent="0.25">
      <c r="A1437" s="62">
        <v>20122112</v>
      </c>
      <c r="B1437" s="63" t="s">
        <v>15327</v>
      </c>
    </row>
    <row r="1438" spans="1:2" x14ac:dyDescent="0.25">
      <c r="A1438" s="62">
        <v>20122113</v>
      </c>
      <c r="B1438" s="63" t="s">
        <v>7679</v>
      </c>
    </row>
    <row r="1439" spans="1:2" x14ac:dyDescent="0.25">
      <c r="A1439" s="62">
        <v>20122114</v>
      </c>
      <c r="B1439" s="63" t="s">
        <v>7955</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13586</v>
      </c>
    </row>
    <row r="1451" spans="1:2" x14ac:dyDescent="0.25">
      <c r="A1451" s="62">
        <v>20122211</v>
      </c>
      <c r="B1451" s="63" t="s">
        <v>6153</v>
      </c>
    </row>
    <row r="1452" spans="1:2" x14ac:dyDescent="0.25">
      <c r="A1452" s="62">
        <v>20122212</v>
      </c>
      <c r="B1452" s="63" t="s">
        <v>8533</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8666</v>
      </c>
    </row>
    <row r="1457" spans="1:2" x14ac:dyDescent="0.25">
      <c r="A1457" s="62">
        <v>20122301</v>
      </c>
      <c r="B1457" s="63" t="s">
        <v>10797</v>
      </c>
    </row>
    <row r="1458" spans="1:2" x14ac:dyDescent="0.25">
      <c r="A1458" s="62">
        <v>20122302</v>
      </c>
      <c r="B1458" s="63" t="s">
        <v>18341</v>
      </c>
    </row>
    <row r="1459" spans="1:2" x14ac:dyDescent="0.25">
      <c r="A1459" s="62">
        <v>20122303</v>
      </c>
      <c r="B1459" s="63" t="s">
        <v>13515</v>
      </c>
    </row>
    <row r="1460" spans="1:2" x14ac:dyDescent="0.25">
      <c r="A1460" s="62">
        <v>20122304</v>
      </c>
      <c r="B1460" s="63" t="s">
        <v>4619</v>
      </c>
    </row>
    <row r="1461" spans="1:2" x14ac:dyDescent="0.25">
      <c r="A1461" s="62">
        <v>20122305</v>
      </c>
      <c r="B1461" s="63" t="s">
        <v>17087</v>
      </c>
    </row>
    <row r="1462" spans="1:2" x14ac:dyDescent="0.25">
      <c r="A1462" s="62">
        <v>20122306</v>
      </c>
      <c r="B1462" s="63" t="s">
        <v>4172</v>
      </c>
    </row>
    <row r="1463" spans="1:2" x14ac:dyDescent="0.25">
      <c r="A1463" s="62">
        <v>20122307</v>
      </c>
      <c r="B1463" s="63" t="s">
        <v>4916</v>
      </c>
    </row>
    <row r="1464" spans="1:2" x14ac:dyDescent="0.25">
      <c r="A1464" s="62">
        <v>20122308</v>
      </c>
      <c r="B1464" s="63" t="s">
        <v>7675</v>
      </c>
    </row>
    <row r="1465" spans="1:2" x14ac:dyDescent="0.25">
      <c r="A1465" s="62">
        <v>20122309</v>
      </c>
      <c r="B1465" s="63" t="s">
        <v>3146</v>
      </c>
    </row>
    <row r="1466" spans="1:2" x14ac:dyDescent="0.25">
      <c r="A1466" s="62">
        <v>20122310</v>
      </c>
      <c r="B1466" s="63" t="s">
        <v>15391</v>
      </c>
    </row>
    <row r="1467" spans="1:2" x14ac:dyDescent="0.25">
      <c r="A1467" s="62">
        <v>20122311</v>
      </c>
      <c r="B1467" s="63" t="s">
        <v>5360</v>
      </c>
    </row>
    <row r="1468" spans="1:2" x14ac:dyDescent="0.25">
      <c r="A1468" s="62">
        <v>20122312</v>
      </c>
      <c r="B1468" s="63" t="s">
        <v>1919</v>
      </c>
    </row>
    <row r="1469" spans="1:2" x14ac:dyDescent="0.25">
      <c r="A1469" s="62">
        <v>20122313</v>
      </c>
      <c r="B1469" s="63" t="s">
        <v>4892</v>
      </c>
    </row>
    <row r="1470" spans="1:2" x14ac:dyDescent="0.25">
      <c r="A1470" s="62">
        <v>20122314</v>
      </c>
      <c r="B1470" s="63" t="s">
        <v>14560</v>
      </c>
    </row>
    <row r="1471" spans="1:2" x14ac:dyDescent="0.25">
      <c r="A1471" s="62">
        <v>20122315</v>
      </c>
      <c r="B1471" s="63" t="s">
        <v>9694</v>
      </c>
    </row>
    <row r="1472" spans="1:2" x14ac:dyDescent="0.25">
      <c r="A1472" s="62">
        <v>20122316</v>
      </c>
      <c r="B1472" s="63" t="s">
        <v>5598</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10203</v>
      </c>
    </row>
    <row r="1480" spans="1:2" x14ac:dyDescent="0.25">
      <c r="A1480" s="62">
        <v>20122324</v>
      </c>
      <c r="B1480" s="63" t="s">
        <v>15326</v>
      </c>
    </row>
    <row r="1481" spans="1:2" x14ac:dyDescent="0.25">
      <c r="A1481" s="62">
        <v>20122325</v>
      </c>
      <c r="B1481" s="63" t="s">
        <v>14149</v>
      </c>
    </row>
    <row r="1482" spans="1:2" x14ac:dyDescent="0.25">
      <c r="A1482" s="62">
        <v>20122326</v>
      </c>
      <c r="B1482" s="63" t="s">
        <v>17637</v>
      </c>
    </row>
    <row r="1483" spans="1:2" x14ac:dyDescent="0.25">
      <c r="A1483" s="62">
        <v>20122327</v>
      </c>
      <c r="B1483" s="63" t="s">
        <v>17771</v>
      </c>
    </row>
    <row r="1484" spans="1:2" x14ac:dyDescent="0.25">
      <c r="A1484" s="62">
        <v>20122328</v>
      </c>
      <c r="B1484" s="63" t="s">
        <v>8692</v>
      </c>
    </row>
    <row r="1485" spans="1:2" x14ac:dyDescent="0.25">
      <c r="A1485" s="62">
        <v>20122329</v>
      </c>
      <c r="B1485" s="63" t="s">
        <v>13921</v>
      </c>
    </row>
    <row r="1486" spans="1:2" x14ac:dyDescent="0.25">
      <c r="A1486" s="62">
        <v>20122330</v>
      </c>
      <c r="B1486" s="63" t="s">
        <v>17215</v>
      </c>
    </row>
    <row r="1487" spans="1:2" x14ac:dyDescent="0.25">
      <c r="A1487" s="62">
        <v>20122331</v>
      </c>
      <c r="B1487" s="63" t="s">
        <v>15143</v>
      </c>
    </row>
    <row r="1488" spans="1:2" x14ac:dyDescent="0.25">
      <c r="A1488" s="62">
        <v>20122332</v>
      </c>
      <c r="B1488" s="63" t="s">
        <v>11092</v>
      </c>
    </row>
    <row r="1489" spans="1:2" x14ac:dyDescent="0.25">
      <c r="A1489" s="62">
        <v>20122333</v>
      </c>
      <c r="B1489" s="63" t="s">
        <v>16466</v>
      </c>
    </row>
    <row r="1490" spans="1:2" x14ac:dyDescent="0.25">
      <c r="A1490" s="62">
        <v>20122334</v>
      </c>
      <c r="B1490" s="63" t="s">
        <v>2356</v>
      </c>
    </row>
    <row r="1491" spans="1:2" x14ac:dyDescent="0.25">
      <c r="A1491" s="62">
        <v>20122335</v>
      </c>
      <c r="B1491" s="63" t="s">
        <v>5059</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15993</v>
      </c>
    </row>
    <row r="1496" spans="1:2" x14ac:dyDescent="0.25">
      <c r="A1496" s="62">
        <v>20122341</v>
      </c>
      <c r="B1496" s="63" t="s">
        <v>17340</v>
      </c>
    </row>
    <row r="1497" spans="1:2" x14ac:dyDescent="0.25">
      <c r="A1497" s="62">
        <v>20122342</v>
      </c>
      <c r="B1497" s="63" t="s">
        <v>9030</v>
      </c>
    </row>
    <row r="1498" spans="1:2" x14ac:dyDescent="0.25">
      <c r="A1498" s="62">
        <v>20122343</v>
      </c>
      <c r="B1498" s="63" t="s">
        <v>12257</v>
      </c>
    </row>
    <row r="1499" spans="1:2" x14ac:dyDescent="0.25">
      <c r="A1499" s="62">
        <v>20122344</v>
      </c>
      <c r="B1499" s="63" t="s">
        <v>5601</v>
      </c>
    </row>
    <row r="1500" spans="1:2" x14ac:dyDescent="0.25">
      <c r="A1500" s="62">
        <v>20122345</v>
      </c>
      <c r="B1500" s="63" t="s">
        <v>15574</v>
      </c>
    </row>
    <row r="1501" spans="1:2" x14ac:dyDescent="0.25">
      <c r="A1501" s="62">
        <v>20122346</v>
      </c>
      <c r="B1501" s="63" t="s">
        <v>11861</v>
      </c>
    </row>
    <row r="1502" spans="1:2" x14ac:dyDescent="0.25">
      <c r="A1502" s="62">
        <v>20122347</v>
      </c>
      <c r="B1502" s="63" t="s">
        <v>4723</v>
      </c>
    </row>
    <row r="1503" spans="1:2" x14ac:dyDescent="0.25">
      <c r="A1503" s="62">
        <v>20122348</v>
      </c>
      <c r="B1503" s="63" t="s">
        <v>1759</v>
      </c>
    </row>
    <row r="1504" spans="1:2" x14ac:dyDescent="0.25">
      <c r="A1504" s="62">
        <v>20122349</v>
      </c>
      <c r="B1504" s="63" t="s">
        <v>7247</v>
      </c>
    </row>
    <row r="1505" spans="1:2" x14ac:dyDescent="0.25">
      <c r="A1505" s="62">
        <v>20122350</v>
      </c>
      <c r="B1505" s="63" t="s">
        <v>4317</v>
      </c>
    </row>
    <row r="1506" spans="1:2" x14ac:dyDescent="0.25">
      <c r="A1506" s="62">
        <v>20122351</v>
      </c>
      <c r="B1506" s="63" t="s">
        <v>17333</v>
      </c>
    </row>
    <row r="1507" spans="1:2" x14ac:dyDescent="0.25">
      <c r="A1507" s="62">
        <v>20122352</v>
      </c>
      <c r="B1507" s="63" t="s">
        <v>7778</v>
      </c>
    </row>
    <row r="1508" spans="1:2" x14ac:dyDescent="0.25">
      <c r="A1508" s="62">
        <v>20122353</v>
      </c>
      <c r="B1508" s="63" t="s">
        <v>4395</v>
      </c>
    </row>
    <row r="1509" spans="1:2" x14ac:dyDescent="0.25">
      <c r="A1509" s="62">
        <v>20122354</v>
      </c>
      <c r="B1509" s="63" t="s">
        <v>10543</v>
      </c>
    </row>
    <row r="1510" spans="1:2" x14ac:dyDescent="0.25">
      <c r="A1510" s="62">
        <v>20122356</v>
      </c>
      <c r="B1510" s="63" t="s">
        <v>9768</v>
      </c>
    </row>
    <row r="1511" spans="1:2" x14ac:dyDescent="0.25">
      <c r="A1511" s="62">
        <v>20122357</v>
      </c>
      <c r="B1511" s="63" t="s">
        <v>6044</v>
      </c>
    </row>
    <row r="1512" spans="1:2" x14ac:dyDescent="0.25">
      <c r="A1512" s="62">
        <v>20122401</v>
      </c>
      <c r="B1512" s="63" t="s">
        <v>13825</v>
      </c>
    </row>
    <row r="1513" spans="1:2" x14ac:dyDescent="0.25">
      <c r="A1513" s="62">
        <v>20122402</v>
      </c>
      <c r="B1513" s="63" t="s">
        <v>1291</v>
      </c>
    </row>
    <row r="1514" spans="1:2" x14ac:dyDescent="0.25">
      <c r="A1514" s="62">
        <v>20122403</v>
      </c>
      <c r="B1514" s="63" t="s">
        <v>18431</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15210</v>
      </c>
    </row>
    <row r="1520" spans="1:2" x14ac:dyDescent="0.25">
      <c r="A1520" s="62">
        <v>20122409</v>
      </c>
      <c r="B1520" s="63" t="s">
        <v>5502</v>
      </c>
    </row>
    <row r="1521" spans="1:2" x14ac:dyDescent="0.25">
      <c r="A1521" s="62">
        <v>20122410</v>
      </c>
      <c r="B1521" s="63" t="s">
        <v>6593</v>
      </c>
    </row>
    <row r="1522" spans="1:2" x14ac:dyDescent="0.25">
      <c r="A1522" s="62">
        <v>20122501</v>
      </c>
      <c r="B1522" s="63" t="s">
        <v>7437</v>
      </c>
    </row>
    <row r="1523" spans="1:2" x14ac:dyDescent="0.25">
      <c r="A1523" s="62">
        <v>20122502</v>
      </c>
      <c r="B1523" s="63" t="s">
        <v>6137</v>
      </c>
    </row>
    <row r="1524" spans="1:2" x14ac:dyDescent="0.25">
      <c r="A1524" s="62">
        <v>20122503</v>
      </c>
      <c r="B1524" s="63" t="s">
        <v>3914</v>
      </c>
    </row>
    <row r="1525" spans="1:2" x14ac:dyDescent="0.25">
      <c r="A1525" s="62">
        <v>20122504</v>
      </c>
      <c r="B1525" s="63" t="s">
        <v>7184</v>
      </c>
    </row>
    <row r="1526" spans="1:2" x14ac:dyDescent="0.25">
      <c r="A1526" s="62">
        <v>20122505</v>
      </c>
      <c r="B1526" s="63" t="s">
        <v>10455</v>
      </c>
    </row>
    <row r="1527" spans="1:2" x14ac:dyDescent="0.25">
      <c r="A1527" s="62">
        <v>20122506</v>
      </c>
      <c r="B1527" s="63" t="s">
        <v>4067</v>
      </c>
    </row>
    <row r="1528" spans="1:2" x14ac:dyDescent="0.25">
      <c r="A1528" s="62">
        <v>20122507</v>
      </c>
      <c r="B1528" s="63" t="s">
        <v>14170</v>
      </c>
    </row>
    <row r="1529" spans="1:2" x14ac:dyDescent="0.25">
      <c r="A1529" s="62">
        <v>20122508</v>
      </c>
      <c r="B1529" s="63" t="s">
        <v>6197</v>
      </c>
    </row>
    <row r="1530" spans="1:2" x14ac:dyDescent="0.25">
      <c r="A1530" s="62">
        <v>20122509</v>
      </c>
      <c r="B1530" s="63" t="s">
        <v>6915</v>
      </c>
    </row>
    <row r="1531" spans="1:2" x14ac:dyDescent="0.25">
      <c r="A1531" s="62">
        <v>20122510</v>
      </c>
      <c r="B1531" s="63" t="s">
        <v>14760</v>
      </c>
    </row>
    <row r="1532" spans="1:2" x14ac:dyDescent="0.25">
      <c r="A1532" s="62">
        <v>20122511</v>
      </c>
      <c r="B1532" s="63" t="s">
        <v>3353</v>
      </c>
    </row>
    <row r="1533" spans="1:2" x14ac:dyDescent="0.25">
      <c r="A1533" s="62">
        <v>20122512</v>
      </c>
      <c r="B1533" s="63" t="s">
        <v>6294</v>
      </c>
    </row>
    <row r="1534" spans="1:2" x14ac:dyDescent="0.25">
      <c r="A1534" s="62">
        <v>20122513</v>
      </c>
      <c r="B1534" s="63" t="s">
        <v>4699</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5271</v>
      </c>
    </row>
    <row r="1545" spans="1:2" x14ac:dyDescent="0.25">
      <c r="A1545" s="62">
        <v>20122609</v>
      </c>
      <c r="B1545" s="63" t="s">
        <v>2039</v>
      </c>
    </row>
    <row r="1546" spans="1:2" x14ac:dyDescent="0.25">
      <c r="A1546" s="62">
        <v>20122610</v>
      </c>
      <c r="B1546" s="63" t="s">
        <v>10148</v>
      </c>
    </row>
    <row r="1547" spans="1:2" x14ac:dyDescent="0.25">
      <c r="A1547" s="62">
        <v>20122611</v>
      </c>
      <c r="B1547" s="63" t="s">
        <v>8342</v>
      </c>
    </row>
    <row r="1548" spans="1:2" x14ac:dyDescent="0.25">
      <c r="A1548" s="62">
        <v>20122612</v>
      </c>
      <c r="B1548" s="63" t="s">
        <v>1710</v>
      </c>
    </row>
    <row r="1549" spans="1:2" x14ac:dyDescent="0.25">
      <c r="A1549" s="62">
        <v>20122613</v>
      </c>
      <c r="B1549" s="63" t="s">
        <v>3896</v>
      </c>
    </row>
    <row r="1550" spans="1:2" x14ac:dyDescent="0.25">
      <c r="A1550" s="62">
        <v>20122614</v>
      </c>
      <c r="B1550" s="63" t="s">
        <v>8631</v>
      </c>
    </row>
    <row r="1551" spans="1:2" x14ac:dyDescent="0.25">
      <c r="A1551" s="62">
        <v>20122615</v>
      </c>
      <c r="B1551" s="63" t="s">
        <v>18476</v>
      </c>
    </row>
    <row r="1552" spans="1:2" x14ac:dyDescent="0.25">
      <c r="A1552" s="62">
        <v>20122616</v>
      </c>
      <c r="B1552" s="63" t="s">
        <v>11182</v>
      </c>
    </row>
    <row r="1553" spans="1:2" x14ac:dyDescent="0.25">
      <c r="A1553" s="62">
        <v>20122617</v>
      </c>
      <c r="B1553" s="63" t="s">
        <v>5472</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13857</v>
      </c>
    </row>
    <row r="1558" spans="1:2" x14ac:dyDescent="0.25">
      <c r="A1558" s="62">
        <v>20122622</v>
      </c>
      <c r="B1558" s="63" t="s">
        <v>15466</v>
      </c>
    </row>
    <row r="1559" spans="1:2" x14ac:dyDescent="0.25">
      <c r="A1559" s="62">
        <v>20122623</v>
      </c>
      <c r="B1559" s="63" t="s">
        <v>16553</v>
      </c>
    </row>
    <row r="1560" spans="1:2" x14ac:dyDescent="0.25">
      <c r="A1560" s="62">
        <v>20122701</v>
      </c>
      <c r="B1560" s="63" t="s">
        <v>6896</v>
      </c>
    </row>
    <row r="1561" spans="1:2" x14ac:dyDescent="0.25">
      <c r="A1561" s="62">
        <v>20122702</v>
      </c>
      <c r="B1561" s="63" t="s">
        <v>15981</v>
      </c>
    </row>
    <row r="1562" spans="1:2" x14ac:dyDescent="0.25">
      <c r="A1562" s="62">
        <v>20122703</v>
      </c>
      <c r="B1562" s="63" t="s">
        <v>1102</v>
      </c>
    </row>
    <row r="1563" spans="1:2" x14ac:dyDescent="0.25">
      <c r="A1563" s="62">
        <v>20122704</v>
      </c>
      <c r="B1563" s="63" t="s">
        <v>15193</v>
      </c>
    </row>
    <row r="1564" spans="1:2" x14ac:dyDescent="0.25">
      <c r="A1564" s="62">
        <v>20122705</v>
      </c>
      <c r="B1564" s="63" t="s">
        <v>17263</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18062</v>
      </c>
    </row>
    <row r="1576" spans="1:2" x14ac:dyDescent="0.25">
      <c r="A1576" s="62">
        <v>20122809</v>
      </c>
      <c r="B1576" s="63" t="s">
        <v>9749</v>
      </c>
    </row>
    <row r="1577" spans="1:2" x14ac:dyDescent="0.25">
      <c r="A1577" s="62">
        <v>20122810</v>
      </c>
      <c r="B1577" s="63" t="s">
        <v>727</v>
      </c>
    </row>
    <row r="1578" spans="1:2" x14ac:dyDescent="0.25">
      <c r="A1578" s="62">
        <v>20122811</v>
      </c>
      <c r="B1578" s="63" t="s">
        <v>8108</v>
      </c>
    </row>
    <row r="1579" spans="1:2" x14ac:dyDescent="0.25">
      <c r="A1579" s="62">
        <v>20122812</v>
      </c>
      <c r="B1579" s="63" t="s">
        <v>11470</v>
      </c>
    </row>
    <row r="1580" spans="1:2" x14ac:dyDescent="0.25">
      <c r="A1580" s="62">
        <v>20122813</v>
      </c>
      <c r="B1580" s="63" t="s">
        <v>5985</v>
      </c>
    </row>
    <row r="1581" spans="1:2" x14ac:dyDescent="0.25">
      <c r="A1581" s="62">
        <v>20122814</v>
      </c>
      <c r="B1581" s="63" t="s">
        <v>11063</v>
      </c>
    </row>
    <row r="1582" spans="1:2" x14ac:dyDescent="0.25">
      <c r="A1582" s="62">
        <v>20122815</v>
      </c>
      <c r="B1582" s="63" t="s">
        <v>16577</v>
      </c>
    </row>
    <row r="1583" spans="1:2" x14ac:dyDescent="0.25">
      <c r="A1583" s="62">
        <v>20122816</v>
      </c>
      <c r="B1583" s="63" t="s">
        <v>15863</v>
      </c>
    </row>
    <row r="1584" spans="1:2" x14ac:dyDescent="0.25">
      <c r="A1584" s="62">
        <v>20122817</v>
      </c>
      <c r="B1584" s="63" t="s">
        <v>9194</v>
      </c>
    </row>
    <row r="1585" spans="1:2" x14ac:dyDescent="0.25">
      <c r="A1585" s="62">
        <v>20122818</v>
      </c>
      <c r="B1585" s="63" t="s">
        <v>4300</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3532</v>
      </c>
    </row>
    <row r="1590" spans="1:2" x14ac:dyDescent="0.25">
      <c r="A1590" s="62">
        <v>20122823</v>
      </c>
      <c r="B1590" s="63" t="s">
        <v>16943</v>
      </c>
    </row>
    <row r="1591" spans="1:2" x14ac:dyDescent="0.25">
      <c r="A1591" s="62">
        <v>20122824</v>
      </c>
      <c r="B1591" s="63" t="s">
        <v>4020</v>
      </c>
    </row>
    <row r="1592" spans="1:2" x14ac:dyDescent="0.25">
      <c r="A1592" s="62">
        <v>20122825</v>
      </c>
      <c r="B1592" s="63" t="s">
        <v>15739</v>
      </c>
    </row>
    <row r="1593" spans="1:2" x14ac:dyDescent="0.25">
      <c r="A1593" s="62">
        <v>20122826</v>
      </c>
      <c r="B1593" s="63" t="s">
        <v>2795</v>
      </c>
    </row>
    <row r="1594" spans="1:2" x14ac:dyDescent="0.25">
      <c r="A1594" s="62">
        <v>20122827</v>
      </c>
      <c r="B1594" s="63" t="s">
        <v>18121</v>
      </c>
    </row>
    <row r="1595" spans="1:2" x14ac:dyDescent="0.25">
      <c r="A1595" s="62">
        <v>20122828</v>
      </c>
      <c r="B1595" s="63" t="s">
        <v>15414</v>
      </c>
    </row>
    <row r="1596" spans="1:2" x14ac:dyDescent="0.25">
      <c r="A1596" s="62">
        <v>20122829</v>
      </c>
      <c r="B1596" s="63" t="s">
        <v>5865</v>
      </c>
    </row>
    <row r="1597" spans="1:2" x14ac:dyDescent="0.25">
      <c r="A1597" s="62">
        <v>20122830</v>
      </c>
      <c r="B1597" s="63" t="s">
        <v>8496</v>
      </c>
    </row>
    <row r="1598" spans="1:2" x14ac:dyDescent="0.25">
      <c r="A1598" s="62">
        <v>20122831</v>
      </c>
      <c r="B1598" s="63" t="s">
        <v>17127</v>
      </c>
    </row>
    <row r="1599" spans="1:2" x14ac:dyDescent="0.25">
      <c r="A1599" s="62">
        <v>20122832</v>
      </c>
      <c r="B1599" s="63" t="s">
        <v>7729</v>
      </c>
    </row>
    <row r="1600" spans="1:2" x14ac:dyDescent="0.25">
      <c r="A1600" s="62">
        <v>20122833</v>
      </c>
      <c r="B1600" s="63" t="s">
        <v>9243</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12782</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3569</v>
      </c>
    </row>
    <row r="1609" spans="1:2" x14ac:dyDescent="0.25">
      <c r="A1609" s="62">
        <v>20122842</v>
      </c>
      <c r="B1609" s="63" t="s">
        <v>11832</v>
      </c>
    </row>
    <row r="1610" spans="1:2" x14ac:dyDescent="0.25">
      <c r="A1610" s="62">
        <v>20122843</v>
      </c>
      <c r="B1610" s="63" t="s">
        <v>5911</v>
      </c>
    </row>
    <row r="1611" spans="1:2" x14ac:dyDescent="0.25">
      <c r="A1611" s="62">
        <v>20122901</v>
      </c>
      <c r="B1611" s="63" t="s">
        <v>4438</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7704</v>
      </c>
    </row>
    <row r="1616" spans="1:2" x14ac:dyDescent="0.25">
      <c r="A1616" s="62">
        <v>20123003</v>
      </c>
      <c r="B1616" s="63" t="s">
        <v>7361</v>
      </c>
    </row>
    <row r="1617" spans="1:2" x14ac:dyDescent="0.25">
      <c r="A1617" s="62">
        <v>20131001</v>
      </c>
      <c r="B1617" s="63" t="s">
        <v>13792</v>
      </c>
    </row>
    <row r="1618" spans="1:2" x14ac:dyDescent="0.25">
      <c r="A1618" s="62">
        <v>20131002</v>
      </c>
      <c r="B1618" s="63" t="s">
        <v>18713</v>
      </c>
    </row>
    <row r="1619" spans="1:2" x14ac:dyDescent="0.25">
      <c r="A1619" s="62">
        <v>20131003</v>
      </c>
      <c r="B1619" s="63" t="s">
        <v>17752</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3188</v>
      </c>
    </row>
    <row r="1626" spans="1:2" x14ac:dyDescent="0.25">
      <c r="A1626" s="62">
        <v>20131010</v>
      </c>
      <c r="B1626" s="63" t="s">
        <v>11630</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3491</v>
      </c>
    </row>
    <row r="1634" spans="1:2" x14ac:dyDescent="0.25">
      <c r="A1634" s="62">
        <v>20131202</v>
      </c>
      <c r="B1634" s="63" t="s">
        <v>3834</v>
      </c>
    </row>
    <row r="1635" spans="1:2" x14ac:dyDescent="0.25">
      <c r="A1635" s="62">
        <v>20131301</v>
      </c>
      <c r="B1635" s="63" t="s">
        <v>13038</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9201</v>
      </c>
    </row>
    <row r="1640" spans="1:2" x14ac:dyDescent="0.25">
      <c r="A1640" s="62">
        <v>20131306</v>
      </c>
      <c r="B1640" s="63" t="s">
        <v>8642</v>
      </c>
    </row>
    <row r="1641" spans="1:2" x14ac:dyDescent="0.25">
      <c r="A1641" s="62">
        <v>20131307</v>
      </c>
      <c r="B1641" s="63" t="s">
        <v>7542</v>
      </c>
    </row>
    <row r="1642" spans="1:2" x14ac:dyDescent="0.25">
      <c r="A1642" s="62">
        <v>20131308</v>
      </c>
      <c r="B1642" s="63" t="s">
        <v>18279</v>
      </c>
    </row>
    <row r="1643" spans="1:2" x14ac:dyDescent="0.25">
      <c r="A1643" s="62">
        <v>20141001</v>
      </c>
      <c r="B1643" s="63" t="s">
        <v>6819</v>
      </c>
    </row>
    <row r="1644" spans="1:2" x14ac:dyDescent="0.25">
      <c r="A1644" s="62">
        <v>20141002</v>
      </c>
      <c r="B1644" s="63" t="s">
        <v>4553</v>
      </c>
    </row>
    <row r="1645" spans="1:2" x14ac:dyDescent="0.25">
      <c r="A1645" s="62">
        <v>20141003</v>
      </c>
      <c r="B1645" s="63" t="s">
        <v>11755</v>
      </c>
    </row>
    <row r="1646" spans="1:2" x14ac:dyDescent="0.25">
      <c r="A1646" s="62">
        <v>20141004</v>
      </c>
      <c r="B1646" s="63" t="s">
        <v>5655</v>
      </c>
    </row>
    <row r="1647" spans="1:2" x14ac:dyDescent="0.25">
      <c r="A1647" s="62">
        <v>20141005</v>
      </c>
      <c r="B1647" s="63" t="s">
        <v>7500</v>
      </c>
    </row>
    <row r="1648" spans="1:2" x14ac:dyDescent="0.25">
      <c r="A1648" s="62">
        <v>20141006</v>
      </c>
      <c r="B1648" s="63" t="s">
        <v>10623</v>
      </c>
    </row>
    <row r="1649" spans="1:2" x14ac:dyDescent="0.25">
      <c r="A1649" s="62">
        <v>20141007</v>
      </c>
      <c r="B1649" s="63" t="s">
        <v>6220</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14874</v>
      </c>
    </row>
    <row r="1654" spans="1:2" x14ac:dyDescent="0.25">
      <c r="A1654" s="62">
        <v>20141014</v>
      </c>
      <c r="B1654" s="63" t="s">
        <v>2910</v>
      </c>
    </row>
    <row r="1655" spans="1:2" x14ac:dyDescent="0.25">
      <c r="A1655" s="62">
        <v>20141015</v>
      </c>
      <c r="B1655" s="63" t="s">
        <v>6416</v>
      </c>
    </row>
    <row r="1656" spans="1:2" x14ac:dyDescent="0.25">
      <c r="A1656" s="62">
        <v>20141101</v>
      </c>
      <c r="B1656" s="63" t="s">
        <v>12851</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10353</v>
      </c>
    </row>
    <row r="1662" spans="1:2" x14ac:dyDescent="0.25">
      <c r="A1662" s="62">
        <v>20141701</v>
      </c>
      <c r="B1662" s="63" t="s">
        <v>15755</v>
      </c>
    </row>
    <row r="1663" spans="1:2" x14ac:dyDescent="0.25">
      <c r="A1663" s="62">
        <v>20141702</v>
      </c>
      <c r="B1663" s="63" t="s">
        <v>10773</v>
      </c>
    </row>
    <row r="1664" spans="1:2" x14ac:dyDescent="0.25">
      <c r="A1664" s="62">
        <v>20141703</v>
      </c>
      <c r="B1664" s="63" t="s">
        <v>15648</v>
      </c>
    </row>
    <row r="1665" spans="1:2" x14ac:dyDescent="0.25">
      <c r="A1665" s="62">
        <v>20141704</v>
      </c>
      <c r="B1665" s="63" t="s">
        <v>13654</v>
      </c>
    </row>
    <row r="1666" spans="1:2" x14ac:dyDescent="0.25">
      <c r="A1666" s="62">
        <v>20141705</v>
      </c>
      <c r="B1666" s="63" t="s">
        <v>15379</v>
      </c>
    </row>
    <row r="1667" spans="1:2" x14ac:dyDescent="0.25">
      <c r="A1667" s="62">
        <v>20141801</v>
      </c>
      <c r="B1667" s="63" t="s">
        <v>8992</v>
      </c>
    </row>
    <row r="1668" spans="1:2" x14ac:dyDescent="0.25">
      <c r="A1668" s="62">
        <v>20141901</v>
      </c>
      <c r="B1668" s="63" t="s">
        <v>8211</v>
      </c>
    </row>
    <row r="1669" spans="1:2" x14ac:dyDescent="0.25">
      <c r="A1669" s="62">
        <v>20142001</v>
      </c>
      <c r="B1669" s="63" t="s">
        <v>5635</v>
      </c>
    </row>
    <row r="1670" spans="1:2" x14ac:dyDescent="0.25">
      <c r="A1670" s="62">
        <v>20142101</v>
      </c>
      <c r="B1670" s="63" t="s">
        <v>16544</v>
      </c>
    </row>
    <row r="1671" spans="1:2" x14ac:dyDescent="0.25">
      <c r="A1671" s="62">
        <v>20142201</v>
      </c>
      <c r="B1671" s="63" t="s">
        <v>11137</v>
      </c>
    </row>
    <row r="1672" spans="1:2" x14ac:dyDescent="0.25">
      <c r="A1672" s="62">
        <v>20142301</v>
      </c>
      <c r="B1672" s="63" t="s">
        <v>17620</v>
      </c>
    </row>
    <row r="1673" spans="1:2" x14ac:dyDescent="0.25">
      <c r="A1673" s="62">
        <v>20142401</v>
      </c>
      <c r="B1673" s="63" t="s">
        <v>11959</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14005</v>
      </c>
    </row>
    <row r="1681" spans="1:2" x14ac:dyDescent="0.25">
      <c r="A1681" s="62">
        <v>20142702</v>
      </c>
      <c r="B1681" s="63" t="s">
        <v>10226</v>
      </c>
    </row>
    <row r="1682" spans="1:2" x14ac:dyDescent="0.25">
      <c r="A1682" s="62">
        <v>20142703</v>
      </c>
      <c r="B1682" s="63" t="s">
        <v>3249</v>
      </c>
    </row>
    <row r="1683" spans="1:2" x14ac:dyDescent="0.25">
      <c r="A1683" s="62">
        <v>20142801</v>
      </c>
      <c r="B1683" s="63" t="s">
        <v>8597</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15694</v>
      </c>
    </row>
    <row r="1689" spans="1:2" x14ac:dyDescent="0.25">
      <c r="A1689" s="62">
        <v>21101503</v>
      </c>
      <c r="B1689" s="63" t="s">
        <v>11503</v>
      </c>
    </row>
    <row r="1690" spans="1:2" x14ac:dyDescent="0.25">
      <c r="A1690" s="62">
        <v>21101504</v>
      </c>
      <c r="B1690" s="63" t="s">
        <v>13420</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7590</v>
      </c>
    </row>
    <row r="1701" spans="1:2" x14ac:dyDescent="0.25">
      <c r="A1701" s="62">
        <v>21101516</v>
      </c>
      <c r="B1701" s="63" t="s">
        <v>15526</v>
      </c>
    </row>
    <row r="1702" spans="1:2" x14ac:dyDescent="0.25">
      <c r="A1702" s="62">
        <v>21101601</v>
      </c>
      <c r="B1702" s="63" t="s">
        <v>4827</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8017</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6317</v>
      </c>
    </row>
    <row r="1716" spans="1:2" x14ac:dyDescent="0.25">
      <c r="A1716" s="62">
        <v>21101708</v>
      </c>
      <c r="B1716" s="63" t="s">
        <v>9736</v>
      </c>
    </row>
    <row r="1717" spans="1:2" x14ac:dyDescent="0.25">
      <c r="A1717" s="62">
        <v>21101801</v>
      </c>
      <c r="B1717" s="63" t="s">
        <v>18805</v>
      </c>
    </row>
    <row r="1718" spans="1:2" x14ac:dyDescent="0.25">
      <c r="A1718" s="62">
        <v>21101802</v>
      </c>
      <c r="B1718" s="63" t="s">
        <v>6173</v>
      </c>
    </row>
    <row r="1719" spans="1:2" x14ac:dyDescent="0.25">
      <c r="A1719" s="62">
        <v>21101803</v>
      </c>
      <c r="B1719" s="63" t="s">
        <v>5134</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7724</v>
      </c>
    </row>
    <row r="1728" spans="1:2" x14ac:dyDescent="0.25">
      <c r="A1728" s="62">
        <v>21101904</v>
      </c>
      <c r="B1728" s="63" t="s">
        <v>12490</v>
      </c>
    </row>
    <row r="1729" spans="1:2" x14ac:dyDescent="0.25">
      <c r="A1729" s="62">
        <v>21101905</v>
      </c>
      <c r="B1729" s="63" t="s">
        <v>15889</v>
      </c>
    </row>
    <row r="1730" spans="1:2" x14ac:dyDescent="0.25">
      <c r="A1730" s="62">
        <v>21101906</v>
      </c>
      <c r="B1730" s="63" t="s">
        <v>15569</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5283</v>
      </c>
    </row>
    <row r="1735" spans="1:2" x14ac:dyDescent="0.25">
      <c r="A1735" s="62">
        <v>21102002</v>
      </c>
      <c r="B1735" s="63" t="s">
        <v>7816</v>
      </c>
    </row>
    <row r="1736" spans="1:2" x14ac:dyDescent="0.25">
      <c r="A1736" s="62">
        <v>21102003</v>
      </c>
      <c r="B1736" s="63" t="s">
        <v>9280</v>
      </c>
    </row>
    <row r="1737" spans="1:2" x14ac:dyDescent="0.25">
      <c r="A1737" s="62">
        <v>21102004</v>
      </c>
      <c r="B1737" s="63" t="s">
        <v>1059</v>
      </c>
    </row>
    <row r="1738" spans="1:2" x14ac:dyDescent="0.25">
      <c r="A1738" s="62">
        <v>21102005</v>
      </c>
      <c r="B1738" s="63" t="s">
        <v>16612</v>
      </c>
    </row>
    <row r="1739" spans="1:2" x14ac:dyDescent="0.25">
      <c r="A1739" s="62">
        <v>21102006</v>
      </c>
      <c r="B1739" s="63" t="s">
        <v>6206</v>
      </c>
    </row>
    <row r="1740" spans="1:2" x14ac:dyDescent="0.25">
      <c r="A1740" s="62">
        <v>21102101</v>
      </c>
      <c r="B1740" s="63" t="s">
        <v>15570</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10650</v>
      </c>
    </row>
    <row r="1745" spans="1:2" x14ac:dyDescent="0.25">
      <c r="A1745" s="62">
        <v>21102205</v>
      </c>
      <c r="B1745" s="63" t="s">
        <v>13954</v>
      </c>
    </row>
    <row r="1746" spans="1:2" x14ac:dyDescent="0.25">
      <c r="A1746" s="62">
        <v>21102206</v>
      </c>
      <c r="B1746" s="63" t="s">
        <v>18335</v>
      </c>
    </row>
    <row r="1747" spans="1:2" x14ac:dyDescent="0.25">
      <c r="A1747" s="62">
        <v>21102207</v>
      </c>
      <c r="B1747" s="63" t="s">
        <v>17680</v>
      </c>
    </row>
    <row r="1748" spans="1:2" x14ac:dyDescent="0.25">
      <c r="A1748" s="62">
        <v>21102301</v>
      </c>
      <c r="B1748" s="63" t="s">
        <v>7686</v>
      </c>
    </row>
    <row r="1749" spans="1:2" x14ac:dyDescent="0.25">
      <c r="A1749" s="62">
        <v>21102302</v>
      </c>
      <c r="B1749" s="63" t="s">
        <v>5161</v>
      </c>
    </row>
    <row r="1750" spans="1:2" x14ac:dyDescent="0.25">
      <c r="A1750" s="62">
        <v>21102303</v>
      </c>
      <c r="B1750" s="63" t="s">
        <v>8396</v>
      </c>
    </row>
    <row r="1751" spans="1:2" x14ac:dyDescent="0.25">
      <c r="A1751" s="62">
        <v>21102304</v>
      </c>
      <c r="B1751" s="63" t="s">
        <v>3868</v>
      </c>
    </row>
    <row r="1752" spans="1:2" x14ac:dyDescent="0.25">
      <c r="A1752" s="62">
        <v>21102401</v>
      </c>
      <c r="B1752" s="63" t="s">
        <v>8161</v>
      </c>
    </row>
    <row r="1753" spans="1:2" x14ac:dyDescent="0.25">
      <c r="A1753" s="62">
        <v>21102402</v>
      </c>
      <c r="B1753" s="63" t="s">
        <v>3483</v>
      </c>
    </row>
    <row r="1754" spans="1:2" x14ac:dyDescent="0.25">
      <c r="A1754" s="62">
        <v>21102403</v>
      </c>
      <c r="B1754" s="63" t="s">
        <v>9091</v>
      </c>
    </row>
    <row r="1755" spans="1:2" x14ac:dyDescent="0.25">
      <c r="A1755" s="62">
        <v>21102404</v>
      </c>
      <c r="B1755" s="63" t="s">
        <v>5913</v>
      </c>
    </row>
    <row r="1756" spans="1:2" x14ac:dyDescent="0.25">
      <c r="A1756" s="62">
        <v>21111501</v>
      </c>
      <c r="B1756" s="63" t="s">
        <v>7276</v>
      </c>
    </row>
    <row r="1757" spans="1:2" x14ac:dyDescent="0.25">
      <c r="A1757" s="62">
        <v>21111502</v>
      </c>
      <c r="B1757" s="63" t="s">
        <v>4606</v>
      </c>
    </row>
    <row r="1758" spans="1:2" x14ac:dyDescent="0.25">
      <c r="A1758" s="62">
        <v>21111503</v>
      </c>
      <c r="B1758" s="63" t="s">
        <v>814</v>
      </c>
    </row>
    <row r="1759" spans="1:2" x14ac:dyDescent="0.25">
      <c r="A1759" s="62">
        <v>21111504</v>
      </c>
      <c r="B1759" s="63" t="s">
        <v>7575</v>
      </c>
    </row>
    <row r="1760" spans="1:2" x14ac:dyDescent="0.25">
      <c r="A1760" s="62">
        <v>21111506</v>
      </c>
      <c r="B1760" s="63" t="s">
        <v>3056</v>
      </c>
    </row>
    <row r="1761" spans="1:2" x14ac:dyDescent="0.25">
      <c r="A1761" s="62">
        <v>21111507</v>
      </c>
      <c r="B1761" s="63" t="s">
        <v>15403</v>
      </c>
    </row>
    <row r="1762" spans="1:2" x14ac:dyDescent="0.25">
      <c r="A1762" s="62">
        <v>21111508</v>
      </c>
      <c r="B1762" s="63" t="s">
        <v>11491</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6926</v>
      </c>
    </row>
    <row r="1767" spans="1:2" x14ac:dyDescent="0.25">
      <c r="A1767" s="62">
        <v>22101504</v>
      </c>
      <c r="B1767" s="63" t="s">
        <v>14700</v>
      </c>
    </row>
    <row r="1768" spans="1:2" x14ac:dyDescent="0.25">
      <c r="A1768" s="62">
        <v>22101505</v>
      </c>
      <c r="B1768" s="63" t="s">
        <v>1960</v>
      </c>
    </row>
    <row r="1769" spans="1:2" x14ac:dyDescent="0.25">
      <c r="A1769" s="62">
        <v>22101507</v>
      </c>
      <c r="B1769" s="63" t="s">
        <v>5299</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4873</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4120</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5638</v>
      </c>
    </row>
    <row r="1792" spans="1:2" x14ac:dyDescent="0.25">
      <c r="A1792" s="62">
        <v>22101534</v>
      </c>
      <c r="B1792" s="63" t="s">
        <v>129</v>
      </c>
    </row>
    <row r="1793" spans="1:2" x14ac:dyDescent="0.25">
      <c r="A1793" s="62">
        <v>22101602</v>
      </c>
      <c r="B1793" s="63" t="s">
        <v>5510</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6238</v>
      </c>
    </row>
    <row r="1800" spans="1:2" x14ac:dyDescent="0.25">
      <c r="A1800" s="62">
        <v>22101609</v>
      </c>
      <c r="B1800" s="63" t="s">
        <v>7748</v>
      </c>
    </row>
    <row r="1801" spans="1:2" x14ac:dyDescent="0.25">
      <c r="A1801" s="62">
        <v>22101610</v>
      </c>
      <c r="B1801" s="63" t="s">
        <v>16428</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4532</v>
      </c>
    </row>
    <row r="1808" spans="1:2" x14ac:dyDescent="0.25">
      <c r="A1808" s="62">
        <v>22101617</v>
      </c>
      <c r="B1808" s="63" t="s">
        <v>8205</v>
      </c>
    </row>
    <row r="1809" spans="1:2" x14ac:dyDescent="0.25">
      <c r="A1809" s="62">
        <v>22101618</v>
      </c>
      <c r="B1809" s="63" t="s">
        <v>1913</v>
      </c>
    </row>
    <row r="1810" spans="1:2" x14ac:dyDescent="0.25">
      <c r="A1810" s="62">
        <v>22101619</v>
      </c>
      <c r="B1810" s="63" t="s">
        <v>15899</v>
      </c>
    </row>
    <row r="1811" spans="1:2" x14ac:dyDescent="0.25">
      <c r="A1811" s="62">
        <v>22101620</v>
      </c>
      <c r="B1811" s="63" t="s">
        <v>6746</v>
      </c>
    </row>
    <row r="1812" spans="1:2" x14ac:dyDescent="0.25">
      <c r="A1812" s="62">
        <v>22101701</v>
      </c>
      <c r="B1812" s="63" t="s">
        <v>11839</v>
      </c>
    </row>
    <row r="1813" spans="1:2" x14ac:dyDescent="0.25">
      <c r="A1813" s="62">
        <v>22101702</v>
      </c>
      <c r="B1813" s="63" t="s">
        <v>17737</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5034</v>
      </c>
    </row>
    <row r="1821" spans="1:2" x14ac:dyDescent="0.25">
      <c r="A1821" s="62">
        <v>22101710</v>
      </c>
      <c r="B1821" s="63" t="s">
        <v>6675</v>
      </c>
    </row>
    <row r="1822" spans="1:2" x14ac:dyDescent="0.25">
      <c r="A1822" s="62">
        <v>22101711</v>
      </c>
      <c r="B1822" s="63" t="s">
        <v>9978</v>
      </c>
    </row>
    <row r="1823" spans="1:2" x14ac:dyDescent="0.25">
      <c r="A1823" s="62">
        <v>22101712</v>
      </c>
      <c r="B1823" s="63" t="s">
        <v>7772</v>
      </c>
    </row>
    <row r="1824" spans="1:2" x14ac:dyDescent="0.25">
      <c r="A1824" s="62">
        <v>22101713</v>
      </c>
      <c r="B1824" s="63" t="s">
        <v>6493</v>
      </c>
    </row>
    <row r="1825" spans="1:2" x14ac:dyDescent="0.25">
      <c r="A1825" s="62">
        <v>22101714</v>
      </c>
      <c r="B1825" s="63" t="s">
        <v>1003</v>
      </c>
    </row>
    <row r="1826" spans="1:2" x14ac:dyDescent="0.25">
      <c r="A1826" s="62">
        <v>22101715</v>
      </c>
      <c r="B1826" s="63" t="s">
        <v>17241</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15351</v>
      </c>
    </row>
    <row r="1831" spans="1:2" x14ac:dyDescent="0.25">
      <c r="A1831" s="62">
        <v>22101720</v>
      </c>
      <c r="B1831" s="63" t="s">
        <v>12452</v>
      </c>
    </row>
    <row r="1832" spans="1:2" x14ac:dyDescent="0.25">
      <c r="A1832" s="62">
        <v>22101801</v>
      </c>
      <c r="B1832" s="63" t="s">
        <v>16581</v>
      </c>
    </row>
    <row r="1833" spans="1:2" x14ac:dyDescent="0.25">
      <c r="A1833" s="62">
        <v>22101802</v>
      </c>
      <c r="B1833" s="63" t="s">
        <v>2447</v>
      </c>
    </row>
    <row r="1834" spans="1:2" x14ac:dyDescent="0.25">
      <c r="A1834" s="62">
        <v>22101803</v>
      </c>
      <c r="B1834" s="63" t="s">
        <v>17911</v>
      </c>
    </row>
    <row r="1835" spans="1:2" x14ac:dyDescent="0.25">
      <c r="A1835" s="62">
        <v>22101804</v>
      </c>
      <c r="B1835" s="63" t="s">
        <v>11814</v>
      </c>
    </row>
    <row r="1836" spans="1:2" x14ac:dyDescent="0.25">
      <c r="A1836" s="62">
        <v>22101901</v>
      </c>
      <c r="B1836" s="63" t="s">
        <v>17270</v>
      </c>
    </row>
    <row r="1837" spans="1:2" x14ac:dyDescent="0.25">
      <c r="A1837" s="62">
        <v>22101902</v>
      </c>
      <c r="B1837" s="63" t="s">
        <v>13001</v>
      </c>
    </row>
    <row r="1838" spans="1:2" x14ac:dyDescent="0.25">
      <c r="A1838" s="62">
        <v>22101903</v>
      </c>
      <c r="B1838" s="63" t="s">
        <v>18705</v>
      </c>
    </row>
    <row r="1839" spans="1:2" x14ac:dyDescent="0.25">
      <c r="A1839" s="62">
        <v>22101904</v>
      </c>
      <c r="B1839" s="63" t="s">
        <v>5309</v>
      </c>
    </row>
    <row r="1840" spans="1:2" x14ac:dyDescent="0.25">
      <c r="A1840" s="62">
        <v>22101905</v>
      </c>
      <c r="B1840" s="63" t="s">
        <v>5569</v>
      </c>
    </row>
    <row r="1841" spans="1:2" x14ac:dyDescent="0.25">
      <c r="A1841" s="62">
        <v>22101906</v>
      </c>
      <c r="B1841" s="63" t="s">
        <v>10839</v>
      </c>
    </row>
    <row r="1842" spans="1:2" x14ac:dyDescent="0.25">
      <c r="A1842" s="62">
        <v>22101907</v>
      </c>
      <c r="B1842" s="63" t="s">
        <v>8198</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7441</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10546</v>
      </c>
    </row>
    <row r="1853" spans="1:2" x14ac:dyDescent="0.25">
      <c r="A1853" s="62">
        <v>23101510</v>
      </c>
      <c r="B1853" s="63" t="s">
        <v>8520</v>
      </c>
    </row>
    <row r="1854" spans="1:2" x14ac:dyDescent="0.25">
      <c r="A1854" s="62">
        <v>23101511</v>
      </c>
      <c r="B1854" s="63" t="s">
        <v>892</v>
      </c>
    </row>
    <row r="1855" spans="1:2" x14ac:dyDescent="0.25">
      <c r="A1855" s="62">
        <v>23101512</v>
      </c>
      <c r="B1855" s="63" t="s">
        <v>8450</v>
      </c>
    </row>
    <row r="1856" spans="1:2" x14ac:dyDescent="0.25">
      <c r="A1856" s="62">
        <v>23101513</v>
      </c>
      <c r="B1856" s="63" t="s">
        <v>17879</v>
      </c>
    </row>
    <row r="1857" spans="1:2" x14ac:dyDescent="0.25">
      <c r="A1857" s="62">
        <v>23101514</v>
      </c>
      <c r="B1857" s="63" t="s">
        <v>33</v>
      </c>
    </row>
    <row r="1858" spans="1:2" x14ac:dyDescent="0.25">
      <c r="A1858" s="62">
        <v>23101515</v>
      </c>
      <c r="B1858" s="63" t="s">
        <v>16031</v>
      </c>
    </row>
    <row r="1859" spans="1:2" x14ac:dyDescent="0.25">
      <c r="A1859" s="62">
        <v>23101516</v>
      </c>
      <c r="B1859" s="63" t="s">
        <v>8094</v>
      </c>
    </row>
    <row r="1860" spans="1:2" x14ac:dyDescent="0.25">
      <c r="A1860" s="62">
        <v>23101517</v>
      </c>
      <c r="B1860" s="63" t="s">
        <v>13979</v>
      </c>
    </row>
    <row r="1861" spans="1:2" x14ac:dyDescent="0.25">
      <c r="A1861" s="62">
        <v>23101518</v>
      </c>
      <c r="B1861" s="63" t="s">
        <v>8850</v>
      </c>
    </row>
    <row r="1862" spans="1:2" x14ac:dyDescent="0.25">
      <c r="A1862" s="62">
        <v>23101519</v>
      </c>
      <c r="B1862" s="63" t="s">
        <v>4259</v>
      </c>
    </row>
    <row r="1863" spans="1:2" x14ac:dyDescent="0.25">
      <c r="A1863" s="62">
        <v>23101520</v>
      </c>
      <c r="B1863" s="63" t="s">
        <v>7677</v>
      </c>
    </row>
    <row r="1864" spans="1:2" x14ac:dyDescent="0.25">
      <c r="A1864" s="62">
        <v>23101521</v>
      </c>
      <c r="B1864" s="63" t="s">
        <v>14730</v>
      </c>
    </row>
    <row r="1865" spans="1:2" x14ac:dyDescent="0.25">
      <c r="A1865" s="62">
        <v>23101522</v>
      </c>
      <c r="B1865" s="63" t="s">
        <v>14137</v>
      </c>
    </row>
    <row r="1866" spans="1:2" x14ac:dyDescent="0.25">
      <c r="A1866" s="62">
        <v>23111501</v>
      </c>
      <c r="B1866" s="63" t="s">
        <v>5378</v>
      </c>
    </row>
    <row r="1867" spans="1:2" x14ac:dyDescent="0.25">
      <c r="A1867" s="62">
        <v>23111502</v>
      </c>
      <c r="B1867" s="63" t="s">
        <v>36</v>
      </c>
    </row>
    <row r="1868" spans="1:2" x14ac:dyDescent="0.25">
      <c r="A1868" s="62">
        <v>23111503</v>
      </c>
      <c r="B1868" s="63" t="s">
        <v>10662</v>
      </c>
    </row>
    <row r="1869" spans="1:2" x14ac:dyDescent="0.25">
      <c r="A1869" s="62">
        <v>23111504</v>
      </c>
      <c r="B1869" s="63" t="s">
        <v>18537</v>
      </c>
    </row>
    <row r="1870" spans="1:2" x14ac:dyDescent="0.25">
      <c r="A1870" s="62">
        <v>23111505</v>
      </c>
      <c r="B1870" s="63" t="s">
        <v>4564</v>
      </c>
    </row>
    <row r="1871" spans="1:2" x14ac:dyDescent="0.25">
      <c r="A1871" s="62">
        <v>23111506</v>
      </c>
      <c r="B1871" s="63" t="s">
        <v>14425</v>
      </c>
    </row>
    <row r="1872" spans="1:2" x14ac:dyDescent="0.25">
      <c r="A1872" s="62">
        <v>23111507</v>
      </c>
      <c r="B1872" s="63" t="s">
        <v>17915</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7405</v>
      </c>
    </row>
    <row r="1877" spans="1:2" x14ac:dyDescent="0.25">
      <c r="A1877" s="62">
        <v>23111605</v>
      </c>
      <c r="B1877" s="63" t="s">
        <v>1445</v>
      </c>
    </row>
    <row r="1878" spans="1:2" x14ac:dyDescent="0.25">
      <c r="A1878" s="62">
        <v>23111606</v>
      </c>
      <c r="B1878" s="63" t="s">
        <v>5322</v>
      </c>
    </row>
    <row r="1879" spans="1:2" x14ac:dyDescent="0.25">
      <c r="A1879" s="62">
        <v>23121501</v>
      </c>
      <c r="B1879" s="63" t="s">
        <v>18372</v>
      </c>
    </row>
    <row r="1880" spans="1:2" x14ac:dyDescent="0.25">
      <c r="A1880" s="62">
        <v>23121502</v>
      </c>
      <c r="B1880" s="63" t="s">
        <v>18312</v>
      </c>
    </row>
    <row r="1881" spans="1:2" x14ac:dyDescent="0.25">
      <c r="A1881" s="62">
        <v>23121503</v>
      </c>
      <c r="B1881" s="63" t="s">
        <v>9976</v>
      </c>
    </row>
    <row r="1882" spans="1:2" x14ac:dyDescent="0.25">
      <c r="A1882" s="62">
        <v>23121504</v>
      </c>
      <c r="B1882" s="63" t="s">
        <v>8668</v>
      </c>
    </row>
    <row r="1883" spans="1:2" x14ac:dyDescent="0.25">
      <c r="A1883" s="62">
        <v>23121505</v>
      </c>
      <c r="B1883" s="63" t="s">
        <v>667</v>
      </c>
    </row>
    <row r="1884" spans="1:2" x14ac:dyDescent="0.25">
      <c r="A1884" s="62">
        <v>23121506</v>
      </c>
      <c r="B1884" s="63" t="s">
        <v>13592</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4380</v>
      </c>
    </row>
    <row r="1890" spans="1:2" x14ac:dyDescent="0.25">
      <c r="A1890" s="62">
        <v>23121602</v>
      </c>
      <c r="B1890" s="63" t="s">
        <v>8522</v>
      </c>
    </row>
    <row r="1891" spans="1:2" x14ac:dyDescent="0.25">
      <c r="A1891" s="62">
        <v>23121603</v>
      </c>
      <c r="B1891" s="63" t="s">
        <v>4607</v>
      </c>
    </row>
    <row r="1892" spans="1:2" x14ac:dyDescent="0.25">
      <c r="A1892" s="62">
        <v>23121604</v>
      </c>
      <c r="B1892" s="63" t="s">
        <v>12581</v>
      </c>
    </row>
    <row r="1893" spans="1:2" x14ac:dyDescent="0.25">
      <c r="A1893" s="62">
        <v>23121605</v>
      </c>
      <c r="B1893" s="63" t="s">
        <v>15229</v>
      </c>
    </row>
    <row r="1894" spans="1:2" x14ac:dyDescent="0.25">
      <c r="A1894" s="62">
        <v>23121606</v>
      </c>
      <c r="B1894" s="63" t="s">
        <v>5696</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8789</v>
      </c>
    </row>
    <row r="1899" spans="1:2" x14ac:dyDescent="0.25">
      <c r="A1899" s="62">
        <v>23121611</v>
      </c>
      <c r="B1899" s="63" t="s">
        <v>10400</v>
      </c>
    </row>
    <row r="1900" spans="1:2" x14ac:dyDescent="0.25">
      <c r="A1900" s="62">
        <v>23121612</v>
      </c>
      <c r="B1900" s="63" t="s">
        <v>17587</v>
      </c>
    </row>
    <row r="1901" spans="1:2" x14ac:dyDescent="0.25">
      <c r="A1901" s="62">
        <v>23121613</v>
      </c>
      <c r="B1901" s="63" t="s">
        <v>4685</v>
      </c>
    </row>
    <row r="1902" spans="1:2" x14ac:dyDescent="0.25">
      <c r="A1902" s="62">
        <v>23121614</v>
      </c>
      <c r="B1902" s="63" t="s">
        <v>15768</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10417</v>
      </c>
    </row>
    <row r="1908" spans="1:2" x14ac:dyDescent="0.25">
      <c r="A1908" s="62">
        <v>23131505</v>
      </c>
      <c r="B1908" s="63" t="s">
        <v>13538</v>
      </c>
    </row>
    <row r="1909" spans="1:2" x14ac:dyDescent="0.25">
      <c r="A1909" s="62">
        <v>23131506</v>
      </c>
      <c r="B1909" s="63" t="s">
        <v>6770</v>
      </c>
    </row>
    <row r="1910" spans="1:2" x14ac:dyDescent="0.25">
      <c r="A1910" s="62">
        <v>23131507</v>
      </c>
      <c r="B1910" s="63" t="s">
        <v>9507</v>
      </c>
    </row>
    <row r="1911" spans="1:2" x14ac:dyDescent="0.25">
      <c r="A1911" s="62">
        <v>23131508</v>
      </c>
      <c r="B1911" s="63" t="s">
        <v>17997</v>
      </c>
    </row>
    <row r="1912" spans="1:2" x14ac:dyDescent="0.25">
      <c r="A1912" s="62">
        <v>23131509</v>
      </c>
      <c r="B1912" s="63" t="s">
        <v>6226</v>
      </c>
    </row>
    <row r="1913" spans="1:2" x14ac:dyDescent="0.25">
      <c r="A1913" s="62">
        <v>23131510</v>
      </c>
      <c r="B1913" s="63" t="s">
        <v>17022</v>
      </c>
    </row>
    <row r="1914" spans="1:2" x14ac:dyDescent="0.25">
      <c r="A1914" s="62">
        <v>23131511</v>
      </c>
      <c r="B1914" s="63" t="s">
        <v>15020</v>
      </c>
    </row>
    <row r="1915" spans="1:2" x14ac:dyDescent="0.25">
      <c r="A1915" s="62">
        <v>23131512</v>
      </c>
      <c r="B1915" s="63" t="s">
        <v>7024</v>
      </c>
    </row>
    <row r="1916" spans="1:2" x14ac:dyDescent="0.25">
      <c r="A1916" s="62">
        <v>23131513</v>
      </c>
      <c r="B1916" s="63" t="s">
        <v>18589</v>
      </c>
    </row>
    <row r="1917" spans="1:2" x14ac:dyDescent="0.25">
      <c r="A1917" s="62">
        <v>23131514</v>
      </c>
      <c r="B1917" s="63" t="s">
        <v>7480</v>
      </c>
    </row>
    <row r="1918" spans="1:2" x14ac:dyDescent="0.25">
      <c r="A1918" s="62">
        <v>23131515</v>
      </c>
      <c r="B1918" s="63" t="s">
        <v>4473</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15727</v>
      </c>
    </row>
    <row r="1923" spans="1:2" x14ac:dyDescent="0.25">
      <c r="A1923" s="62">
        <v>23131701</v>
      </c>
      <c r="B1923" s="63" t="s">
        <v>10927</v>
      </c>
    </row>
    <row r="1924" spans="1:2" x14ac:dyDescent="0.25">
      <c r="A1924" s="62">
        <v>23131702</v>
      </c>
      <c r="B1924" s="63" t="s">
        <v>14561</v>
      </c>
    </row>
    <row r="1925" spans="1:2" x14ac:dyDescent="0.25">
      <c r="A1925" s="62">
        <v>23131703</v>
      </c>
      <c r="B1925" s="63" t="s">
        <v>854</v>
      </c>
    </row>
    <row r="1926" spans="1:2" x14ac:dyDescent="0.25">
      <c r="A1926" s="62">
        <v>23131704</v>
      </c>
      <c r="B1926" s="63" t="s">
        <v>4871</v>
      </c>
    </row>
    <row r="1927" spans="1:2" x14ac:dyDescent="0.25">
      <c r="A1927" s="62">
        <v>23141601</v>
      </c>
      <c r="B1927" s="63" t="s">
        <v>16193</v>
      </c>
    </row>
    <row r="1928" spans="1:2" x14ac:dyDescent="0.25">
      <c r="A1928" s="62">
        <v>23141602</v>
      </c>
      <c r="B1928" s="63" t="s">
        <v>16360</v>
      </c>
    </row>
    <row r="1929" spans="1:2" x14ac:dyDescent="0.25">
      <c r="A1929" s="62">
        <v>23141603</v>
      </c>
      <c r="B1929" s="63" t="s">
        <v>8716</v>
      </c>
    </row>
    <row r="1930" spans="1:2" x14ac:dyDescent="0.25">
      <c r="A1930" s="62">
        <v>23141604</v>
      </c>
      <c r="B1930" s="63" t="s">
        <v>7901</v>
      </c>
    </row>
    <row r="1931" spans="1:2" x14ac:dyDescent="0.25">
      <c r="A1931" s="62">
        <v>23141605</v>
      </c>
      <c r="B1931" s="63" t="s">
        <v>14945</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9271</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16785</v>
      </c>
    </row>
    <row r="1942" spans="1:2" x14ac:dyDescent="0.25">
      <c r="A1942" s="62">
        <v>23151508</v>
      </c>
      <c r="B1942" s="63" t="s">
        <v>10346</v>
      </c>
    </row>
    <row r="1943" spans="1:2" x14ac:dyDescent="0.25">
      <c r="A1943" s="62">
        <v>23151509</v>
      </c>
      <c r="B1943" s="63" t="s">
        <v>4222</v>
      </c>
    </row>
    <row r="1944" spans="1:2" x14ac:dyDescent="0.25">
      <c r="A1944" s="62">
        <v>23151510</v>
      </c>
      <c r="B1944" s="63" t="s">
        <v>5013</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8538</v>
      </c>
    </row>
    <row r="1956" spans="1:2" x14ac:dyDescent="0.25">
      <c r="A1956" s="62">
        <v>23151607</v>
      </c>
      <c r="B1956" s="63" t="s">
        <v>8468</v>
      </c>
    </row>
    <row r="1957" spans="1:2" x14ac:dyDescent="0.25">
      <c r="A1957" s="62">
        <v>23151608</v>
      </c>
      <c r="B1957" s="63" t="s">
        <v>15309</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8408</v>
      </c>
    </row>
    <row r="1963" spans="1:2" x14ac:dyDescent="0.25">
      <c r="A1963" s="62">
        <v>23151801</v>
      </c>
      <c r="B1963" s="63" t="s">
        <v>7754</v>
      </c>
    </row>
    <row r="1964" spans="1:2" x14ac:dyDescent="0.25">
      <c r="A1964" s="62">
        <v>23151802</v>
      </c>
      <c r="B1964" s="63" t="s">
        <v>13773</v>
      </c>
    </row>
    <row r="1965" spans="1:2" x14ac:dyDescent="0.25">
      <c r="A1965" s="62">
        <v>23151803</v>
      </c>
      <c r="B1965" s="63" t="s">
        <v>15945</v>
      </c>
    </row>
    <row r="1966" spans="1:2" x14ac:dyDescent="0.25">
      <c r="A1966" s="62">
        <v>23151804</v>
      </c>
      <c r="B1966" s="63" t="s">
        <v>11951</v>
      </c>
    </row>
    <row r="1967" spans="1:2" x14ac:dyDescent="0.25">
      <c r="A1967" s="62">
        <v>23151805</v>
      </c>
      <c r="B1967" s="63" t="s">
        <v>10603</v>
      </c>
    </row>
    <row r="1968" spans="1:2" x14ac:dyDescent="0.25">
      <c r="A1968" s="62">
        <v>23151806</v>
      </c>
      <c r="B1968" s="63" t="s">
        <v>7690</v>
      </c>
    </row>
    <row r="1969" spans="1:2" x14ac:dyDescent="0.25">
      <c r="A1969" s="62">
        <v>23151807</v>
      </c>
      <c r="B1969" s="63" t="s">
        <v>9146</v>
      </c>
    </row>
    <row r="1970" spans="1:2" x14ac:dyDescent="0.25">
      <c r="A1970" s="62">
        <v>23151808</v>
      </c>
      <c r="B1970" s="63" t="s">
        <v>7428</v>
      </c>
    </row>
    <row r="1971" spans="1:2" x14ac:dyDescent="0.25">
      <c r="A1971" s="62">
        <v>23151809</v>
      </c>
      <c r="B1971" s="63" t="s">
        <v>4437</v>
      </c>
    </row>
    <row r="1972" spans="1:2" x14ac:dyDescent="0.25">
      <c r="A1972" s="62">
        <v>23151810</v>
      </c>
      <c r="B1972" s="63" t="s">
        <v>6037</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17220</v>
      </c>
    </row>
    <row r="1981" spans="1:2" x14ac:dyDescent="0.25">
      <c r="A1981" s="62">
        <v>23151820</v>
      </c>
      <c r="B1981" s="63" t="s">
        <v>15588</v>
      </c>
    </row>
    <row r="1982" spans="1:2" x14ac:dyDescent="0.25">
      <c r="A1982" s="62">
        <v>23151821</v>
      </c>
      <c r="B1982" s="63" t="s">
        <v>4522</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5409</v>
      </c>
    </row>
    <row r="1992" spans="1:2" x14ac:dyDescent="0.25">
      <c r="A1992" s="62">
        <v>23152002</v>
      </c>
      <c r="B1992" s="63" t="s">
        <v>16859</v>
      </c>
    </row>
    <row r="1993" spans="1:2" x14ac:dyDescent="0.25">
      <c r="A1993" s="62">
        <v>23152101</v>
      </c>
      <c r="B1993" s="63" t="s">
        <v>11190</v>
      </c>
    </row>
    <row r="1994" spans="1:2" x14ac:dyDescent="0.25">
      <c r="A1994" s="62">
        <v>23152102</v>
      </c>
      <c r="B1994" s="63" t="s">
        <v>5684</v>
      </c>
    </row>
    <row r="1995" spans="1:2" x14ac:dyDescent="0.25">
      <c r="A1995" s="62">
        <v>23152103</v>
      </c>
      <c r="B1995" s="63" t="s">
        <v>1371</v>
      </c>
    </row>
    <row r="1996" spans="1:2" x14ac:dyDescent="0.25">
      <c r="A1996" s="62">
        <v>23152104</v>
      </c>
      <c r="B1996" s="63" t="s">
        <v>4986</v>
      </c>
    </row>
    <row r="1997" spans="1:2" x14ac:dyDescent="0.25">
      <c r="A1997" s="62">
        <v>23152201</v>
      </c>
      <c r="B1997" s="63" t="s">
        <v>9847</v>
      </c>
    </row>
    <row r="1998" spans="1:2" x14ac:dyDescent="0.25">
      <c r="A1998" s="62">
        <v>23152202</v>
      </c>
      <c r="B1998" s="63" t="s">
        <v>10133</v>
      </c>
    </row>
    <row r="1999" spans="1:2" x14ac:dyDescent="0.25">
      <c r="A1999" s="62">
        <v>23152203</v>
      </c>
      <c r="B1999" s="63" t="s">
        <v>6251</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15295</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17496</v>
      </c>
    </row>
    <row r="2009" spans="1:2" x14ac:dyDescent="0.25">
      <c r="A2009" s="62">
        <v>23153001</v>
      </c>
      <c r="B2009" s="63" t="s">
        <v>7090</v>
      </c>
    </row>
    <row r="2010" spans="1:2" x14ac:dyDescent="0.25">
      <c r="A2010" s="62">
        <v>23153002</v>
      </c>
      <c r="B2010" s="63" t="s">
        <v>755</v>
      </c>
    </row>
    <row r="2011" spans="1:2" x14ac:dyDescent="0.25">
      <c r="A2011" s="62">
        <v>23153003</v>
      </c>
      <c r="B2011" s="63" t="s">
        <v>4575</v>
      </c>
    </row>
    <row r="2012" spans="1:2" x14ac:dyDescent="0.25">
      <c r="A2012" s="62">
        <v>23153004</v>
      </c>
      <c r="B2012" s="63" t="s">
        <v>7017</v>
      </c>
    </row>
    <row r="2013" spans="1:2" x14ac:dyDescent="0.25">
      <c r="A2013" s="62">
        <v>23153005</v>
      </c>
      <c r="B2013" s="63" t="s">
        <v>6425</v>
      </c>
    </row>
    <row r="2014" spans="1:2" x14ac:dyDescent="0.25">
      <c r="A2014" s="62">
        <v>23153006</v>
      </c>
      <c r="B2014" s="63" t="s">
        <v>2972</v>
      </c>
    </row>
    <row r="2015" spans="1:2" x14ac:dyDescent="0.25">
      <c r="A2015" s="62">
        <v>23153007</v>
      </c>
      <c r="B2015" s="63" t="s">
        <v>11976</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5764</v>
      </c>
    </row>
    <row r="2022" spans="1:2" x14ac:dyDescent="0.25">
      <c r="A2022" s="62">
        <v>23153014</v>
      </c>
      <c r="B2022" s="63" t="s">
        <v>3453</v>
      </c>
    </row>
    <row r="2023" spans="1:2" x14ac:dyDescent="0.25">
      <c r="A2023" s="62">
        <v>23153015</v>
      </c>
      <c r="B2023" s="63" t="s">
        <v>6345</v>
      </c>
    </row>
    <row r="2024" spans="1:2" x14ac:dyDescent="0.25">
      <c r="A2024" s="62">
        <v>23153016</v>
      </c>
      <c r="B2024" s="63" t="s">
        <v>8100</v>
      </c>
    </row>
    <row r="2025" spans="1:2" x14ac:dyDescent="0.25">
      <c r="A2025" s="62">
        <v>23153017</v>
      </c>
      <c r="B2025" s="63" t="s">
        <v>10851</v>
      </c>
    </row>
    <row r="2026" spans="1:2" x14ac:dyDescent="0.25">
      <c r="A2026" s="62">
        <v>23153018</v>
      </c>
      <c r="B2026" s="63" t="s">
        <v>7601</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4829</v>
      </c>
    </row>
    <row r="2032" spans="1:2" x14ac:dyDescent="0.25">
      <c r="A2032" s="62">
        <v>23153024</v>
      </c>
      <c r="B2032" s="63" t="s">
        <v>15119</v>
      </c>
    </row>
    <row r="2033" spans="1:2" x14ac:dyDescent="0.25">
      <c r="A2033" s="62">
        <v>23153025</v>
      </c>
      <c r="B2033" s="63" t="s">
        <v>15111</v>
      </c>
    </row>
    <row r="2034" spans="1:2" x14ac:dyDescent="0.25">
      <c r="A2034" s="62">
        <v>23153026</v>
      </c>
      <c r="B2034" s="63" t="s">
        <v>10631</v>
      </c>
    </row>
    <row r="2035" spans="1:2" x14ac:dyDescent="0.25">
      <c r="A2035" s="62">
        <v>23153027</v>
      </c>
      <c r="B2035" s="63" t="s">
        <v>5689</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5087</v>
      </c>
    </row>
    <row r="2041" spans="1:2" x14ac:dyDescent="0.25">
      <c r="A2041" s="62">
        <v>23153033</v>
      </c>
      <c r="B2041" s="63" t="s">
        <v>6438</v>
      </c>
    </row>
    <row r="2042" spans="1:2" x14ac:dyDescent="0.25">
      <c r="A2042" s="62">
        <v>23153034</v>
      </c>
      <c r="B2042" s="63" t="s">
        <v>17295</v>
      </c>
    </row>
    <row r="2043" spans="1:2" x14ac:dyDescent="0.25">
      <c r="A2043" s="62">
        <v>23153035</v>
      </c>
      <c r="B2043" s="63" t="s">
        <v>4322</v>
      </c>
    </row>
    <row r="2044" spans="1:2" x14ac:dyDescent="0.25">
      <c r="A2044" s="62">
        <v>23153036</v>
      </c>
      <c r="B2044" s="63" t="s">
        <v>13915</v>
      </c>
    </row>
    <row r="2045" spans="1:2" x14ac:dyDescent="0.25">
      <c r="A2045" s="62">
        <v>23153037</v>
      </c>
      <c r="B2045" s="63" t="s">
        <v>3030</v>
      </c>
    </row>
    <row r="2046" spans="1:2" x14ac:dyDescent="0.25">
      <c r="A2046" s="62">
        <v>23153101</v>
      </c>
      <c r="B2046" s="63" t="s">
        <v>9784</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7400</v>
      </c>
    </row>
    <row r="2057" spans="1:2" x14ac:dyDescent="0.25">
      <c r="A2057" s="62">
        <v>23153137</v>
      </c>
      <c r="B2057" s="63" t="s">
        <v>4662</v>
      </c>
    </row>
    <row r="2058" spans="1:2" x14ac:dyDescent="0.25">
      <c r="A2058" s="62">
        <v>23153138</v>
      </c>
      <c r="B2058" s="63" t="s">
        <v>309</v>
      </c>
    </row>
    <row r="2059" spans="1:2" x14ac:dyDescent="0.25">
      <c r="A2059" s="62">
        <v>23153139</v>
      </c>
      <c r="B2059" s="63" t="s">
        <v>14843</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18509</v>
      </c>
    </row>
    <row r="2064" spans="1:2" x14ac:dyDescent="0.25">
      <c r="A2064" s="62">
        <v>23153204</v>
      </c>
      <c r="B2064" s="63" t="s">
        <v>9530</v>
      </c>
    </row>
    <row r="2065" spans="1:2" x14ac:dyDescent="0.25">
      <c r="A2065" s="62">
        <v>23153301</v>
      </c>
      <c r="B2065" s="63" t="s">
        <v>17764</v>
      </c>
    </row>
    <row r="2066" spans="1:2" x14ac:dyDescent="0.25">
      <c r="A2066" s="62">
        <v>23153302</v>
      </c>
      <c r="B2066" s="63" t="s">
        <v>4700</v>
      </c>
    </row>
    <row r="2067" spans="1:2" x14ac:dyDescent="0.25">
      <c r="A2067" s="62">
        <v>23153303</v>
      </c>
      <c r="B2067" s="63" t="s">
        <v>7736</v>
      </c>
    </row>
    <row r="2068" spans="1:2" x14ac:dyDescent="0.25">
      <c r="A2068" s="62">
        <v>23153305</v>
      </c>
      <c r="B2068" s="63" t="s">
        <v>3827</v>
      </c>
    </row>
    <row r="2069" spans="1:2" x14ac:dyDescent="0.25">
      <c r="A2069" s="62">
        <v>23153306</v>
      </c>
      <c r="B2069" s="63" t="s">
        <v>7491</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7695</v>
      </c>
    </row>
    <row r="2075" spans="1:2" x14ac:dyDescent="0.25">
      <c r="A2075" s="62">
        <v>23153312</v>
      </c>
      <c r="B2075" s="63" t="s">
        <v>17289</v>
      </c>
    </row>
    <row r="2076" spans="1:2" x14ac:dyDescent="0.25">
      <c r="A2076" s="62">
        <v>23153313</v>
      </c>
      <c r="B2076" s="63" t="s">
        <v>6853</v>
      </c>
    </row>
    <row r="2077" spans="1:2" x14ac:dyDescent="0.25">
      <c r="A2077" s="62">
        <v>23153401</v>
      </c>
      <c r="B2077" s="63" t="s">
        <v>15728</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16113</v>
      </c>
    </row>
    <row r="2087" spans="1:2" x14ac:dyDescent="0.25">
      <c r="A2087" s="62">
        <v>23153411</v>
      </c>
      <c r="B2087" s="63" t="s">
        <v>10649</v>
      </c>
    </row>
    <row r="2088" spans="1:2" x14ac:dyDescent="0.25">
      <c r="A2088" s="62">
        <v>23153412</v>
      </c>
      <c r="B2088" s="63" t="s">
        <v>5296</v>
      </c>
    </row>
    <row r="2089" spans="1:2" x14ac:dyDescent="0.25">
      <c r="A2089" s="62">
        <v>23153413</v>
      </c>
      <c r="B2089" s="63" t="s">
        <v>3893</v>
      </c>
    </row>
    <row r="2090" spans="1:2" x14ac:dyDescent="0.25">
      <c r="A2090" s="62">
        <v>23153414</v>
      </c>
      <c r="B2090" s="63" t="s">
        <v>7093</v>
      </c>
    </row>
    <row r="2091" spans="1:2" x14ac:dyDescent="0.25">
      <c r="A2091" s="62">
        <v>23153415</v>
      </c>
      <c r="B2091" s="63" t="s">
        <v>17716</v>
      </c>
    </row>
    <row r="2092" spans="1:2" x14ac:dyDescent="0.25">
      <c r="A2092" s="62">
        <v>23153416</v>
      </c>
      <c r="B2092" s="63" t="s">
        <v>5882</v>
      </c>
    </row>
    <row r="2093" spans="1:2" x14ac:dyDescent="0.25">
      <c r="A2093" s="62">
        <v>23153417</v>
      </c>
      <c r="B2093" s="63" t="s">
        <v>5295</v>
      </c>
    </row>
    <row r="2094" spans="1:2" x14ac:dyDescent="0.25">
      <c r="A2094" s="62">
        <v>23153501</v>
      </c>
      <c r="B2094" s="63" t="s">
        <v>2328</v>
      </c>
    </row>
    <row r="2095" spans="1:2" x14ac:dyDescent="0.25">
      <c r="A2095" s="62">
        <v>23153502</v>
      </c>
      <c r="B2095" s="63" t="s">
        <v>12100</v>
      </c>
    </row>
    <row r="2096" spans="1:2" x14ac:dyDescent="0.25">
      <c r="A2096" s="62">
        <v>23153503</v>
      </c>
      <c r="B2096" s="63" t="s">
        <v>3168</v>
      </c>
    </row>
    <row r="2097" spans="1:2" x14ac:dyDescent="0.25">
      <c r="A2097" s="62">
        <v>23153504</v>
      </c>
      <c r="B2097" s="63" t="s">
        <v>18676</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11325</v>
      </c>
    </row>
    <row r="2102" spans="1:2" x14ac:dyDescent="0.25">
      <c r="A2102" s="62">
        <v>23161501</v>
      </c>
      <c r="B2102" s="63" t="s">
        <v>15138</v>
      </c>
    </row>
    <row r="2103" spans="1:2" x14ac:dyDescent="0.25">
      <c r="A2103" s="62">
        <v>23161502</v>
      </c>
      <c r="B2103" s="63" t="s">
        <v>8096</v>
      </c>
    </row>
    <row r="2104" spans="1:2" x14ac:dyDescent="0.25">
      <c r="A2104" s="62">
        <v>23161503</v>
      </c>
      <c r="B2104" s="63" t="s">
        <v>5807</v>
      </c>
    </row>
    <row r="2105" spans="1:2" x14ac:dyDescent="0.25">
      <c r="A2105" s="62">
        <v>23161504</v>
      </c>
      <c r="B2105" s="63" t="s">
        <v>3111</v>
      </c>
    </row>
    <row r="2106" spans="1:2" x14ac:dyDescent="0.25">
      <c r="A2106" s="62">
        <v>23161506</v>
      </c>
      <c r="B2106" s="63" t="s">
        <v>10688</v>
      </c>
    </row>
    <row r="2107" spans="1:2" x14ac:dyDescent="0.25">
      <c r="A2107" s="62">
        <v>23161507</v>
      </c>
      <c r="B2107" s="63" t="s">
        <v>14952</v>
      </c>
    </row>
    <row r="2108" spans="1:2" x14ac:dyDescent="0.25">
      <c r="A2108" s="62">
        <v>23161508</v>
      </c>
      <c r="B2108" s="63" t="s">
        <v>17654</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11640</v>
      </c>
    </row>
    <row r="2114" spans="1:2" x14ac:dyDescent="0.25">
      <c r="A2114" s="62">
        <v>23161514</v>
      </c>
      <c r="B2114" s="63" t="s">
        <v>18697</v>
      </c>
    </row>
    <row r="2115" spans="1:2" x14ac:dyDescent="0.25">
      <c r="A2115" s="62">
        <v>23161515</v>
      </c>
      <c r="B2115" s="63" t="s">
        <v>8578</v>
      </c>
    </row>
    <row r="2116" spans="1:2" x14ac:dyDescent="0.25">
      <c r="A2116" s="62">
        <v>23161601</v>
      </c>
      <c r="B2116" s="63" t="s">
        <v>15138</v>
      </c>
    </row>
    <row r="2117" spans="1:2" x14ac:dyDescent="0.25">
      <c r="A2117" s="62">
        <v>23161602</v>
      </c>
      <c r="B2117" s="63" t="s">
        <v>17818</v>
      </c>
    </row>
    <row r="2118" spans="1:2" x14ac:dyDescent="0.25">
      <c r="A2118" s="62">
        <v>23161603</v>
      </c>
      <c r="B2118" s="63" t="s">
        <v>4115</v>
      </c>
    </row>
    <row r="2119" spans="1:2" x14ac:dyDescent="0.25">
      <c r="A2119" s="62">
        <v>23161605</v>
      </c>
      <c r="B2119" s="63" t="s">
        <v>8297</v>
      </c>
    </row>
    <row r="2120" spans="1:2" x14ac:dyDescent="0.25">
      <c r="A2120" s="62">
        <v>23161606</v>
      </c>
      <c r="B2120" s="63" t="s">
        <v>11272</v>
      </c>
    </row>
    <row r="2121" spans="1:2" x14ac:dyDescent="0.25">
      <c r="A2121" s="62">
        <v>23161607</v>
      </c>
      <c r="B2121" s="63" t="s">
        <v>6036</v>
      </c>
    </row>
    <row r="2122" spans="1:2" x14ac:dyDescent="0.25">
      <c r="A2122" s="62">
        <v>23161608</v>
      </c>
      <c r="B2122" s="63" t="s">
        <v>10146</v>
      </c>
    </row>
    <row r="2123" spans="1:2" x14ac:dyDescent="0.25">
      <c r="A2123" s="62">
        <v>23171501</v>
      </c>
      <c r="B2123" s="63" t="s">
        <v>13401</v>
      </c>
    </row>
    <row r="2124" spans="1:2" x14ac:dyDescent="0.25">
      <c r="A2124" s="62">
        <v>23171502</v>
      </c>
      <c r="B2124" s="63" t="s">
        <v>1920</v>
      </c>
    </row>
    <row r="2125" spans="1:2" x14ac:dyDescent="0.25">
      <c r="A2125" s="62">
        <v>23171504</v>
      </c>
      <c r="B2125" s="63" t="s">
        <v>4753</v>
      </c>
    </row>
    <row r="2126" spans="1:2" x14ac:dyDescent="0.25">
      <c r="A2126" s="62">
        <v>23171505</v>
      </c>
      <c r="B2126" s="63" t="s">
        <v>15079</v>
      </c>
    </row>
    <row r="2127" spans="1:2" x14ac:dyDescent="0.25">
      <c r="A2127" s="62">
        <v>23171506</v>
      </c>
      <c r="B2127" s="63" t="s">
        <v>2367</v>
      </c>
    </row>
    <row r="2128" spans="1:2" x14ac:dyDescent="0.25">
      <c r="A2128" s="62">
        <v>23171507</v>
      </c>
      <c r="B2128" s="63" t="s">
        <v>17721</v>
      </c>
    </row>
    <row r="2129" spans="1:2" x14ac:dyDescent="0.25">
      <c r="A2129" s="62">
        <v>23171508</v>
      </c>
      <c r="B2129" s="63" t="s">
        <v>7800</v>
      </c>
    </row>
    <row r="2130" spans="1:2" x14ac:dyDescent="0.25">
      <c r="A2130" s="62">
        <v>23171509</v>
      </c>
      <c r="B2130" s="63" t="s">
        <v>8603</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5939</v>
      </c>
    </row>
    <row r="2135" spans="1:2" x14ac:dyDescent="0.25">
      <c r="A2135" s="62">
        <v>23171514</v>
      </c>
      <c r="B2135" s="63" t="s">
        <v>8447</v>
      </c>
    </row>
    <row r="2136" spans="1:2" x14ac:dyDescent="0.25">
      <c r="A2136" s="62">
        <v>23171515</v>
      </c>
      <c r="B2136" s="63" t="s">
        <v>373</v>
      </c>
    </row>
    <row r="2137" spans="1:2" x14ac:dyDescent="0.25">
      <c r="A2137" s="62">
        <v>23171517</v>
      </c>
      <c r="B2137" s="63" t="s">
        <v>4753</v>
      </c>
    </row>
    <row r="2138" spans="1:2" x14ac:dyDescent="0.25">
      <c r="A2138" s="62">
        <v>23171518</v>
      </c>
      <c r="B2138" s="63" t="s">
        <v>6825</v>
      </c>
    </row>
    <row r="2139" spans="1:2" x14ac:dyDescent="0.25">
      <c r="A2139" s="62">
        <v>23171519</v>
      </c>
      <c r="B2139" s="63" t="s">
        <v>15872</v>
      </c>
    </row>
    <row r="2140" spans="1:2" x14ac:dyDescent="0.25">
      <c r="A2140" s="62">
        <v>23171520</v>
      </c>
      <c r="B2140" s="63" t="s">
        <v>7457</v>
      </c>
    </row>
    <row r="2141" spans="1:2" x14ac:dyDescent="0.25">
      <c r="A2141" s="62">
        <v>23171521</v>
      </c>
      <c r="B2141" s="63" t="s">
        <v>13408</v>
      </c>
    </row>
    <row r="2142" spans="1:2" x14ac:dyDescent="0.25">
      <c r="A2142" s="62">
        <v>23171522</v>
      </c>
      <c r="B2142" s="63" t="s">
        <v>15974</v>
      </c>
    </row>
    <row r="2143" spans="1:2" x14ac:dyDescent="0.25">
      <c r="A2143" s="62">
        <v>23171523</v>
      </c>
      <c r="B2143" s="63" t="s">
        <v>7387</v>
      </c>
    </row>
    <row r="2144" spans="1:2" x14ac:dyDescent="0.25">
      <c r="A2144" s="62">
        <v>23171524</v>
      </c>
      <c r="B2144" s="63" t="s">
        <v>10220</v>
      </c>
    </row>
    <row r="2145" spans="1:2" x14ac:dyDescent="0.25">
      <c r="A2145" s="62">
        <v>23171525</v>
      </c>
      <c r="B2145" s="63" t="s">
        <v>17802</v>
      </c>
    </row>
    <row r="2146" spans="1:2" x14ac:dyDescent="0.25">
      <c r="A2146" s="62">
        <v>23171526</v>
      </c>
      <c r="B2146" s="63" t="s">
        <v>6303</v>
      </c>
    </row>
    <row r="2147" spans="1:2" x14ac:dyDescent="0.25">
      <c r="A2147" s="62">
        <v>23171527</v>
      </c>
      <c r="B2147" s="63" t="s">
        <v>5482</v>
      </c>
    </row>
    <row r="2148" spans="1:2" x14ac:dyDescent="0.25">
      <c r="A2148" s="62">
        <v>23171528</v>
      </c>
      <c r="B2148" s="63" t="s">
        <v>16744</v>
      </c>
    </row>
    <row r="2149" spans="1:2" x14ac:dyDescent="0.25">
      <c r="A2149" s="62">
        <v>23171529</v>
      </c>
      <c r="B2149" s="63" t="s">
        <v>5808</v>
      </c>
    </row>
    <row r="2150" spans="1:2" x14ac:dyDescent="0.25">
      <c r="A2150" s="62">
        <v>23171530</v>
      </c>
      <c r="B2150" s="63" t="s">
        <v>17606</v>
      </c>
    </row>
    <row r="2151" spans="1:2" x14ac:dyDescent="0.25">
      <c r="A2151" s="62">
        <v>23171531</v>
      </c>
      <c r="B2151" s="63" t="s">
        <v>10315</v>
      </c>
    </row>
    <row r="2152" spans="1:2" x14ac:dyDescent="0.25">
      <c r="A2152" s="62">
        <v>23171532</v>
      </c>
      <c r="B2152" s="63" t="s">
        <v>6737</v>
      </c>
    </row>
    <row r="2153" spans="1:2" x14ac:dyDescent="0.25">
      <c r="A2153" s="62">
        <v>23171533</v>
      </c>
      <c r="B2153" s="63" t="s">
        <v>13598</v>
      </c>
    </row>
    <row r="2154" spans="1:2" x14ac:dyDescent="0.25">
      <c r="A2154" s="62">
        <v>23171534</v>
      </c>
      <c r="B2154" s="63" t="s">
        <v>1683</v>
      </c>
    </row>
    <row r="2155" spans="1:2" x14ac:dyDescent="0.25">
      <c r="A2155" s="62">
        <v>23171535</v>
      </c>
      <c r="B2155" s="63" t="s">
        <v>4821</v>
      </c>
    </row>
    <row r="2156" spans="1:2" x14ac:dyDescent="0.25">
      <c r="A2156" s="62">
        <v>23171536</v>
      </c>
      <c r="B2156" s="63" t="s">
        <v>15783</v>
      </c>
    </row>
    <row r="2157" spans="1:2" x14ac:dyDescent="0.25">
      <c r="A2157" s="62">
        <v>23171537</v>
      </c>
      <c r="B2157" s="63" t="s">
        <v>17356</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12165</v>
      </c>
    </row>
    <row r="2164" spans="1:2" x14ac:dyDescent="0.25">
      <c r="A2164" s="62">
        <v>23171604</v>
      </c>
      <c r="B2164" s="63" t="s">
        <v>14999</v>
      </c>
    </row>
    <row r="2165" spans="1:2" x14ac:dyDescent="0.25">
      <c r="A2165" s="62">
        <v>23171605</v>
      </c>
      <c r="B2165" s="63" t="s">
        <v>16830</v>
      </c>
    </row>
    <row r="2166" spans="1:2" x14ac:dyDescent="0.25">
      <c r="A2166" s="62">
        <v>23171606</v>
      </c>
      <c r="B2166" s="63" t="s">
        <v>14471</v>
      </c>
    </row>
    <row r="2167" spans="1:2" x14ac:dyDescent="0.25">
      <c r="A2167" s="62">
        <v>23171607</v>
      </c>
      <c r="B2167" s="63" t="s">
        <v>11434</v>
      </c>
    </row>
    <row r="2168" spans="1:2" x14ac:dyDescent="0.25">
      <c r="A2168" s="62">
        <v>23171608</v>
      </c>
      <c r="B2168" s="63" t="s">
        <v>5040</v>
      </c>
    </row>
    <row r="2169" spans="1:2" x14ac:dyDescent="0.25">
      <c r="A2169" s="62">
        <v>23171609</v>
      </c>
      <c r="B2169" s="63" t="s">
        <v>5424</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6273</v>
      </c>
    </row>
    <row r="2174" spans="1:2" x14ac:dyDescent="0.25">
      <c r="A2174" s="62">
        <v>23171614</v>
      </c>
      <c r="B2174" s="63" t="s">
        <v>14693</v>
      </c>
    </row>
    <row r="2175" spans="1:2" x14ac:dyDescent="0.25">
      <c r="A2175" s="62">
        <v>23171615</v>
      </c>
      <c r="B2175" s="63" t="s">
        <v>11343</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5542</v>
      </c>
    </row>
    <row r="2189" spans="1:2" x14ac:dyDescent="0.25">
      <c r="A2189" s="62">
        <v>23171706</v>
      </c>
      <c r="B2189" s="63" t="s">
        <v>15185</v>
      </c>
    </row>
    <row r="2190" spans="1:2" x14ac:dyDescent="0.25">
      <c r="A2190" s="62">
        <v>23171707</v>
      </c>
      <c r="B2190" s="63" t="s">
        <v>9212</v>
      </c>
    </row>
    <row r="2191" spans="1:2" x14ac:dyDescent="0.25">
      <c r="A2191" s="62">
        <v>23171708</v>
      </c>
      <c r="B2191" s="63" t="s">
        <v>14781</v>
      </c>
    </row>
    <row r="2192" spans="1:2" x14ac:dyDescent="0.25">
      <c r="A2192" s="62">
        <v>23171801</v>
      </c>
      <c r="B2192" s="63" t="s">
        <v>5112</v>
      </c>
    </row>
    <row r="2193" spans="1:2" x14ac:dyDescent="0.25">
      <c r="A2193" s="62">
        <v>23171802</v>
      </c>
      <c r="B2193" s="63" t="s">
        <v>5554</v>
      </c>
    </row>
    <row r="2194" spans="1:2" x14ac:dyDescent="0.25">
      <c r="A2194" s="62">
        <v>23171803</v>
      </c>
      <c r="B2194" s="63" t="s">
        <v>9948</v>
      </c>
    </row>
    <row r="2195" spans="1:2" x14ac:dyDescent="0.25">
      <c r="A2195" s="62">
        <v>23171804</v>
      </c>
      <c r="B2195" s="63" t="s">
        <v>14701</v>
      </c>
    </row>
    <row r="2196" spans="1:2" x14ac:dyDescent="0.25">
      <c r="A2196" s="62">
        <v>23171805</v>
      </c>
      <c r="B2196" s="63" t="s">
        <v>6428</v>
      </c>
    </row>
    <row r="2197" spans="1:2" x14ac:dyDescent="0.25">
      <c r="A2197" s="62">
        <v>23171806</v>
      </c>
      <c r="B2197" s="63" t="s">
        <v>1455</v>
      </c>
    </row>
    <row r="2198" spans="1:2" x14ac:dyDescent="0.25">
      <c r="A2198" s="62">
        <v>23171901</v>
      </c>
      <c r="B2198" s="63" t="s">
        <v>11138</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14454</v>
      </c>
    </row>
    <row r="2207" spans="1:2" x14ac:dyDescent="0.25">
      <c r="A2207" s="62">
        <v>23172005</v>
      </c>
      <c r="B2207" s="63" t="s">
        <v>10077</v>
      </c>
    </row>
    <row r="2208" spans="1:2" x14ac:dyDescent="0.25">
      <c r="A2208" s="62">
        <v>23172006</v>
      </c>
      <c r="B2208" s="63" t="s">
        <v>1379</v>
      </c>
    </row>
    <row r="2209" spans="1:2" x14ac:dyDescent="0.25">
      <c r="A2209" s="62">
        <v>23172007</v>
      </c>
      <c r="B2209" s="63" t="s">
        <v>4865</v>
      </c>
    </row>
    <row r="2210" spans="1:2" x14ac:dyDescent="0.25">
      <c r="A2210" s="62">
        <v>23172008</v>
      </c>
      <c r="B2210" s="63" t="s">
        <v>11054</v>
      </c>
    </row>
    <row r="2211" spans="1:2" x14ac:dyDescent="0.25">
      <c r="A2211" s="62">
        <v>23172009</v>
      </c>
      <c r="B2211" s="63" t="s">
        <v>15142</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5754</v>
      </c>
    </row>
    <row r="2216" spans="1:2" x14ac:dyDescent="0.25">
      <c r="A2216" s="62">
        <v>23172014</v>
      </c>
      <c r="B2216" s="63" t="s">
        <v>15627</v>
      </c>
    </row>
    <row r="2217" spans="1:2" x14ac:dyDescent="0.25">
      <c r="A2217" s="62">
        <v>23172015</v>
      </c>
      <c r="B2217" s="63" t="s">
        <v>14781</v>
      </c>
    </row>
    <row r="2218" spans="1:2" x14ac:dyDescent="0.25">
      <c r="A2218" s="62">
        <v>23181501</v>
      </c>
      <c r="B2218" s="63" t="s">
        <v>8014</v>
      </c>
    </row>
    <row r="2219" spans="1:2" x14ac:dyDescent="0.25">
      <c r="A2219" s="62">
        <v>23181502</v>
      </c>
      <c r="B2219" s="63" t="s">
        <v>10450</v>
      </c>
    </row>
    <row r="2220" spans="1:2" x14ac:dyDescent="0.25">
      <c r="A2220" s="62">
        <v>23181504</v>
      </c>
      <c r="B2220" s="63" t="s">
        <v>6771</v>
      </c>
    </row>
    <row r="2221" spans="1:2" x14ac:dyDescent="0.25">
      <c r="A2221" s="62">
        <v>23181505</v>
      </c>
      <c r="B2221" s="63" t="s">
        <v>15383</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10181</v>
      </c>
    </row>
    <row r="2226" spans="1:2" x14ac:dyDescent="0.25">
      <c r="A2226" s="62">
        <v>23181510</v>
      </c>
      <c r="B2226" s="63" t="s">
        <v>18005</v>
      </c>
    </row>
    <row r="2227" spans="1:2" x14ac:dyDescent="0.25">
      <c r="A2227" s="62">
        <v>23181511</v>
      </c>
      <c r="B2227" s="63" t="s">
        <v>10884</v>
      </c>
    </row>
    <row r="2228" spans="1:2" x14ac:dyDescent="0.25">
      <c r="A2228" s="62">
        <v>23181512</v>
      </c>
      <c r="B2228" s="63" t="s">
        <v>4987</v>
      </c>
    </row>
    <row r="2229" spans="1:2" x14ac:dyDescent="0.25">
      <c r="A2229" s="62">
        <v>23181513</v>
      </c>
      <c r="B2229" s="63" t="s">
        <v>3757</v>
      </c>
    </row>
    <row r="2230" spans="1:2" x14ac:dyDescent="0.25">
      <c r="A2230" s="62">
        <v>23181601</v>
      </c>
      <c r="B2230" s="63" t="s">
        <v>16268</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13557</v>
      </c>
    </row>
    <row r="2238" spans="1:2" x14ac:dyDescent="0.25">
      <c r="A2238" s="62">
        <v>23181703</v>
      </c>
      <c r="B2238" s="63" t="s">
        <v>9426</v>
      </c>
    </row>
    <row r="2239" spans="1:2" x14ac:dyDescent="0.25">
      <c r="A2239" s="62">
        <v>23181704</v>
      </c>
      <c r="B2239" s="63" t="s">
        <v>7299</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2331</v>
      </c>
    </row>
    <row r="2244" spans="1:2" x14ac:dyDescent="0.25">
      <c r="A2244" s="62">
        <v>23191001</v>
      </c>
      <c r="B2244" s="63" t="s">
        <v>15928</v>
      </c>
    </row>
    <row r="2245" spans="1:2" x14ac:dyDescent="0.25">
      <c r="A2245" s="62">
        <v>23191002</v>
      </c>
      <c r="B2245" s="63" t="s">
        <v>8793</v>
      </c>
    </row>
    <row r="2246" spans="1:2" x14ac:dyDescent="0.25">
      <c r="A2246" s="62">
        <v>23191003</v>
      </c>
      <c r="B2246" s="63" t="s">
        <v>18752</v>
      </c>
    </row>
    <row r="2247" spans="1:2" x14ac:dyDescent="0.25">
      <c r="A2247" s="62">
        <v>23191004</v>
      </c>
      <c r="B2247" s="63" t="s">
        <v>11690</v>
      </c>
    </row>
    <row r="2248" spans="1:2" x14ac:dyDescent="0.25">
      <c r="A2248" s="62">
        <v>23191005</v>
      </c>
      <c r="B2248" s="63" t="s">
        <v>7402</v>
      </c>
    </row>
    <row r="2249" spans="1:2" x14ac:dyDescent="0.25">
      <c r="A2249" s="62">
        <v>23191101</v>
      </c>
      <c r="B2249" s="63" t="s">
        <v>13965</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18026</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6199</v>
      </c>
    </row>
    <row r="2267" spans="1:2" x14ac:dyDescent="0.25">
      <c r="A2267" s="62">
        <v>23221101</v>
      </c>
      <c r="B2267" s="63" t="s">
        <v>16400</v>
      </c>
    </row>
    <row r="2268" spans="1:2" x14ac:dyDescent="0.25">
      <c r="A2268" s="62">
        <v>23221201</v>
      </c>
      <c r="B2268" s="63" t="s">
        <v>15702</v>
      </c>
    </row>
    <row r="2269" spans="1:2" x14ac:dyDescent="0.25">
      <c r="A2269" s="62">
        <v>23231001</v>
      </c>
      <c r="B2269" s="63" t="s">
        <v>7761</v>
      </c>
    </row>
    <row r="2270" spans="1:2" x14ac:dyDescent="0.25">
      <c r="A2270" s="62">
        <v>23231002</v>
      </c>
      <c r="B2270" s="63" t="s">
        <v>17859</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9261</v>
      </c>
    </row>
    <row r="2275" spans="1:2" x14ac:dyDescent="0.25">
      <c r="A2275" s="62">
        <v>23231301</v>
      </c>
      <c r="B2275" s="63" t="s">
        <v>5126</v>
      </c>
    </row>
    <row r="2276" spans="1:2" x14ac:dyDescent="0.25">
      <c r="A2276" s="62">
        <v>23231302</v>
      </c>
      <c r="B2276" s="63" t="s">
        <v>9392</v>
      </c>
    </row>
    <row r="2277" spans="1:2" x14ac:dyDescent="0.25">
      <c r="A2277" s="62">
        <v>23231401</v>
      </c>
      <c r="B2277" s="63" t="s">
        <v>14061</v>
      </c>
    </row>
    <row r="2278" spans="1:2" x14ac:dyDescent="0.25">
      <c r="A2278" s="62">
        <v>23231402</v>
      </c>
      <c r="B2278" s="63" t="s">
        <v>15486</v>
      </c>
    </row>
    <row r="2279" spans="1:2" x14ac:dyDescent="0.25">
      <c r="A2279" s="62">
        <v>23231501</v>
      </c>
      <c r="B2279" s="63" t="s">
        <v>12116</v>
      </c>
    </row>
    <row r="2280" spans="1:2" x14ac:dyDescent="0.25">
      <c r="A2280" s="62">
        <v>23231502</v>
      </c>
      <c r="B2280" s="63" t="s">
        <v>4118</v>
      </c>
    </row>
    <row r="2281" spans="1:2" x14ac:dyDescent="0.25">
      <c r="A2281" s="62">
        <v>23231601</v>
      </c>
      <c r="B2281" s="63" t="s">
        <v>10949</v>
      </c>
    </row>
    <row r="2282" spans="1:2" x14ac:dyDescent="0.25">
      <c r="A2282" s="62">
        <v>23231602</v>
      </c>
      <c r="B2282" s="63" t="s">
        <v>8698</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4826</v>
      </c>
    </row>
    <row r="2290" spans="1:2" x14ac:dyDescent="0.25">
      <c r="A2290" s="62">
        <v>23232201</v>
      </c>
      <c r="B2290" s="63" t="s">
        <v>3845</v>
      </c>
    </row>
    <row r="2291" spans="1:2" x14ac:dyDescent="0.25">
      <c r="A2291" s="62">
        <v>24101501</v>
      </c>
      <c r="B2291" s="63" t="s">
        <v>17039</v>
      </c>
    </row>
    <row r="2292" spans="1:2" x14ac:dyDescent="0.25">
      <c r="A2292" s="62">
        <v>24101502</v>
      </c>
      <c r="B2292" s="63" t="s">
        <v>2884</v>
      </c>
    </row>
    <row r="2293" spans="1:2" x14ac:dyDescent="0.25">
      <c r="A2293" s="62">
        <v>24101503</v>
      </c>
      <c r="B2293" s="63" t="s">
        <v>17281</v>
      </c>
    </row>
    <row r="2294" spans="1:2" x14ac:dyDescent="0.25">
      <c r="A2294" s="62">
        <v>24101504</v>
      </c>
      <c r="B2294" s="63" t="s">
        <v>13425</v>
      </c>
    </row>
    <row r="2295" spans="1:2" x14ac:dyDescent="0.25">
      <c r="A2295" s="62">
        <v>24101505</v>
      </c>
      <c r="B2295" s="63" t="s">
        <v>13706</v>
      </c>
    </row>
    <row r="2296" spans="1:2" x14ac:dyDescent="0.25">
      <c r="A2296" s="62">
        <v>24101506</v>
      </c>
      <c r="B2296" s="63" t="s">
        <v>16040</v>
      </c>
    </row>
    <row r="2297" spans="1:2" x14ac:dyDescent="0.25">
      <c r="A2297" s="62">
        <v>24101507</v>
      </c>
      <c r="B2297" s="63" t="s">
        <v>13757</v>
      </c>
    </row>
    <row r="2298" spans="1:2" x14ac:dyDescent="0.25">
      <c r="A2298" s="62">
        <v>24101508</v>
      </c>
      <c r="B2298" s="63" t="s">
        <v>2050</v>
      </c>
    </row>
    <row r="2299" spans="1:2" x14ac:dyDescent="0.25">
      <c r="A2299" s="62">
        <v>24101509</v>
      </c>
      <c r="B2299" s="63" t="s">
        <v>4504</v>
      </c>
    </row>
    <row r="2300" spans="1:2" x14ac:dyDescent="0.25">
      <c r="A2300" s="62">
        <v>24101510</v>
      </c>
      <c r="B2300" s="63" t="s">
        <v>12428</v>
      </c>
    </row>
    <row r="2301" spans="1:2" x14ac:dyDescent="0.25">
      <c r="A2301" s="62">
        <v>24101511</v>
      </c>
      <c r="B2301" s="63" t="s">
        <v>3700</v>
      </c>
    </row>
    <row r="2302" spans="1:2" x14ac:dyDescent="0.25">
      <c r="A2302" s="62">
        <v>24101512</v>
      </c>
      <c r="B2302" s="63" t="s">
        <v>12377</v>
      </c>
    </row>
    <row r="2303" spans="1:2" x14ac:dyDescent="0.25">
      <c r="A2303" s="62">
        <v>24101601</v>
      </c>
      <c r="B2303" s="63" t="s">
        <v>18369</v>
      </c>
    </row>
    <row r="2304" spans="1:2" x14ac:dyDescent="0.25">
      <c r="A2304" s="62">
        <v>24101602</v>
      </c>
      <c r="B2304" s="63" t="s">
        <v>11713</v>
      </c>
    </row>
    <row r="2305" spans="1:2" x14ac:dyDescent="0.25">
      <c r="A2305" s="62">
        <v>24101603</v>
      </c>
      <c r="B2305" s="63" t="s">
        <v>18616</v>
      </c>
    </row>
    <row r="2306" spans="1:2" x14ac:dyDescent="0.25">
      <c r="A2306" s="62">
        <v>24101604</v>
      </c>
      <c r="B2306" s="63" t="s">
        <v>4370</v>
      </c>
    </row>
    <row r="2307" spans="1:2" x14ac:dyDescent="0.25">
      <c r="A2307" s="62">
        <v>24101605</v>
      </c>
      <c r="B2307" s="63" t="s">
        <v>7213</v>
      </c>
    </row>
    <row r="2308" spans="1:2" x14ac:dyDescent="0.25">
      <c r="A2308" s="62">
        <v>24101606</v>
      </c>
      <c r="B2308" s="63" t="s">
        <v>18516</v>
      </c>
    </row>
    <row r="2309" spans="1:2" x14ac:dyDescent="0.25">
      <c r="A2309" s="62">
        <v>24101608</v>
      </c>
      <c r="B2309" s="63" t="s">
        <v>15450</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17490</v>
      </c>
    </row>
    <row r="2318" spans="1:2" x14ac:dyDescent="0.25">
      <c r="A2318" s="62">
        <v>24101617</v>
      </c>
      <c r="B2318" s="63" t="s">
        <v>15634</v>
      </c>
    </row>
    <row r="2319" spans="1:2" x14ac:dyDescent="0.25">
      <c r="A2319" s="62">
        <v>24101618</v>
      </c>
      <c r="B2319" s="63" t="s">
        <v>18164</v>
      </c>
    </row>
    <row r="2320" spans="1:2" x14ac:dyDescent="0.25">
      <c r="A2320" s="62">
        <v>24101619</v>
      </c>
      <c r="B2320" s="63" t="s">
        <v>9681</v>
      </c>
    </row>
    <row r="2321" spans="1:2" x14ac:dyDescent="0.25">
      <c r="A2321" s="62">
        <v>24101620</v>
      </c>
      <c r="B2321" s="63" t="s">
        <v>14589</v>
      </c>
    </row>
    <row r="2322" spans="1:2" x14ac:dyDescent="0.25">
      <c r="A2322" s="62">
        <v>24101621</v>
      </c>
      <c r="B2322" s="63" t="s">
        <v>5012</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165</v>
      </c>
    </row>
    <row r="2327" spans="1:2" x14ac:dyDescent="0.25">
      <c r="A2327" s="62">
        <v>24101626</v>
      </c>
      <c r="B2327" s="63" t="s">
        <v>9543</v>
      </c>
    </row>
    <row r="2328" spans="1:2" x14ac:dyDescent="0.25">
      <c r="A2328" s="62">
        <v>24101627</v>
      </c>
      <c r="B2328" s="63" t="s">
        <v>7702</v>
      </c>
    </row>
    <row r="2329" spans="1:2" x14ac:dyDescent="0.25">
      <c r="A2329" s="62">
        <v>24101628</v>
      </c>
      <c r="B2329" s="63" t="s">
        <v>6546</v>
      </c>
    </row>
    <row r="2330" spans="1:2" x14ac:dyDescent="0.25">
      <c r="A2330" s="62">
        <v>24101629</v>
      </c>
      <c r="B2330" s="63" t="s">
        <v>2457</v>
      </c>
    </row>
    <row r="2331" spans="1:2" x14ac:dyDescent="0.25">
      <c r="A2331" s="62">
        <v>24101630</v>
      </c>
      <c r="B2331" s="63" t="s">
        <v>7632</v>
      </c>
    </row>
    <row r="2332" spans="1:2" x14ac:dyDescent="0.25">
      <c r="A2332" s="62">
        <v>24101631</v>
      </c>
      <c r="B2332" s="63" t="s">
        <v>13192</v>
      </c>
    </row>
    <row r="2333" spans="1:2" x14ac:dyDescent="0.25">
      <c r="A2333" s="62">
        <v>24101632</v>
      </c>
      <c r="B2333" s="63" t="s">
        <v>4974</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9789</v>
      </c>
    </row>
    <row r="2339" spans="1:2" x14ac:dyDescent="0.25">
      <c r="A2339" s="62">
        <v>24101704</v>
      </c>
      <c r="B2339" s="63" t="s">
        <v>13674</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9610</v>
      </c>
    </row>
    <row r="2344" spans="1:2" x14ac:dyDescent="0.25">
      <c r="A2344" s="62">
        <v>24101709</v>
      </c>
      <c r="B2344" s="63" t="s">
        <v>2131</v>
      </c>
    </row>
    <row r="2345" spans="1:2" x14ac:dyDescent="0.25">
      <c r="A2345" s="62">
        <v>24101710</v>
      </c>
      <c r="B2345" s="63" t="s">
        <v>7188</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5947</v>
      </c>
    </row>
    <row r="2351" spans="1:2" x14ac:dyDescent="0.25">
      <c r="A2351" s="62">
        <v>24101716</v>
      </c>
      <c r="B2351" s="63" t="s">
        <v>4492</v>
      </c>
    </row>
    <row r="2352" spans="1:2" x14ac:dyDescent="0.25">
      <c r="A2352" s="62">
        <v>24101717</v>
      </c>
      <c r="B2352" s="63" t="s">
        <v>15446</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13813</v>
      </c>
    </row>
    <row r="2359" spans="1:2" x14ac:dyDescent="0.25">
      <c r="A2359" s="62">
        <v>24101725</v>
      </c>
      <c r="B2359" s="63" t="s">
        <v>8720</v>
      </c>
    </row>
    <row r="2360" spans="1:2" x14ac:dyDescent="0.25">
      <c r="A2360" s="62">
        <v>24101726</v>
      </c>
      <c r="B2360" s="63" t="s">
        <v>8298</v>
      </c>
    </row>
    <row r="2361" spans="1:2" x14ac:dyDescent="0.25">
      <c r="A2361" s="62">
        <v>24101727</v>
      </c>
      <c r="B2361" s="63" t="s">
        <v>15936</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13485</v>
      </c>
    </row>
    <row r="2369" spans="1:2" x14ac:dyDescent="0.25">
      <c r="A2369" s="62">
        <v>24101807</v>
      </c>
      <c r="B2369" s="63" t="s">
        <v>12266</v>
      </c>
    </row>
    <row r="2370" spans="1:2" x14ac:dyDescent="0.25">
      <c r="A2370" s="62">
        <v>24101808</v>
      </c>
      <c r="B2370" s="63" t="s">
        <v>8462</v>
      </c>
    </row>
    <row r="2371" spans="1:2" x14ac:dyDescent="0.25">
      <c r="A2371" s="62">
        <v>24101809</v>
      </c>
      <c r="B2371" s="63" t="s">
        <v>15959</v>
      </c>
    </row>
    <row r="2372" spans="1:2" x14ac:dyDescent="0.25">
      <c r="A2372" s="62">
        <v>24101901</v>
      </c>
      <c r="B2372" s="63" t="s">
        <v>8285</v>
      </c>
    </row>
    <row r="2373" spans="1:2" x14ac:dyDescent="0.25">
      <c r="A2373" s="62">
        <v>24101902</v>
      </c>
      <c r="B2373" s="63" t="s">
        <v>14833</v>
      </c>
    </row>
    <row r="2374" spans="1:2" x14ac:dyDescent="0.25">
      <c r="A2374" s="62">
        <v>24101903</v>
      </c>
      <c r="B2374" s="63" t="s">
        <v>12150</v>
      </c>
    </row>
    <row r="2375" spans="1:2" x14ac:dyDescent="0.25">
      <c r="A2375" s="62">
        <v>24101904</v>
      </c>
      <c r="B2375" s="63" t="s">
        <v>5383</v>
      </c>
    </row>
    <row r="2376" spans="1:2" x14ac:dyDescent="0.25">
      <c r="A2376" s="62">
        <v>24101905</v>
      </c>
      <c r="B2376" s="63" t="s">
        <v>17567</v>
      </c>
    </row>
    <row r="2377" spans="1:2" x14ac:dyDescent="0.25">
      <c r="A2377" s="62">
        <v>24101906</v>
      </c>
      <c r="B2377" s="63" t="s">
        <v>2505</v>
      </c>
    </row>
    <row r="2378" spans="1:2" x14ac:dyDescent="0.25">
      <c r="A2378" s="62">
        <v>24101907</v>
      </c>
      <c r="B2378" s="63" t="s">
        <v>14451</v>
      </c>
    </row>
    <row r="2379" spans="1:2" x14ac:dyDescent="0.25">
      <c r="A2379" s="62">
        <v>24102001</v>
      </c>
      <c r="B2379" s="63" t="s">
        <v>8601</v>
      </c>
    </row>
    <row r="2380" spans="1:2" x14ac:dyDescent="0.25">
      <c r="A2380" s="62">
        <v>24102002</v>
      </c>
      <c r="B2380" s="63" t="s">
        <v>10749</v>
      </c>
    </row>
    <row r="2381" spans="1:2" x14ac:dyDescent="0.25">
      <c r="A2381" s="62">
        <v>24102004</v>
      </c>
      <c r="B2381" s="63" t="s">
        <v>7078</v>
      </c>
    </row>
    <row r="2382" spans="1:2" x14ac:dyDescent="0.25">
      <c r="A2382" s="62">
        <v>24102005</v>
      </c>
      <c r="B2382" s="63" t="s">
        <v>14672</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10480</v>
      </c>
    </row>
    <row r="2387" spans="1:2" x14ac:dyDescent="0.25">
      <c r="A2387" s="62">
        <v>24102102</v>
      </c>
      <c r="B2387" s="63" t="s">
        <v>4878</v>
      </c>
    </row>
    <row r="2388" spans="1:2" x14ac:dyDescent="0.25">
      <c r="A2388" s="62">
        <v>24102103</v>
      </c>
      <c r="B2388" s="63" t="s">
        <v>7231</v>
      </c>
    </row>
    <row r="2389" spans="1:2" x14ac:dyDescent="0.25">
      <c r="A2389" s="62">
        <v>24102104</v>
      </c>
      <c r="B2389" s="63" t="s">
        <v>16685</v>
      </c>
    </row>
    <row r="2390" spans="1:2" x14ac:dyDescent="0.25">
      <c r="A2390" s="62">
        <v>24102105</v>
      </c>
      <c r="B2390" s="63" t="s">
        <v>13062</v>
      </c>
    </row>
    <row r="2391" spans="1:2" x14ac:dyDescent="0.25">
      <c r="A2391" s="62">
        <v>24102106</v>
      </c>
      <c r="B2391" s="63" t="s">
        <v>858</v>
      </c>
    </row>
    <row r="2392" spans="1:2" x14ac:dyDescent="0.25">
      <c r="A2392" s="62">
        <v>24102107</v>
      </c>
      <c r="B2392" s="63" t="s">
        <v>6387</v>
      </c>
    </row>
    <row r="2393" spans="1:2" x14ac:dyDescent="0.25">
      <c r="A2393" s="62">
        <v>24102108</v>
      </c>
      <c r="B2393" s="63" t="s">
        <v>13661</v>
      </c>
    </row>
    <row r="2394" spans="1:2" x14ac:dyDescent="0.25">
      <c r="A2394" s="62">
        <v>24102109</v>
      </c>
      <c r="B2394" s="63" t="s">
        <v>9245</v>
      </c>
    </row>
    <row r="2395" spans="1:2" x14ac:dyDescent="0.25">
      <c r="A2395" s="62">
        <v>24102201</v>
      </c>
      <c r="B2395" s="63" t="s">
        <v>7845</v>
      </c>
    </row>
    <row r="2396" spans="1:2" x14ac:dyDescent="0.25">
      <c r="A2396" s="62">
        <v>24102202</v>
      </c>
      <c r="B2396" s="63" t="s">
        <v>6791</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4520</v>
      </c>
    </row>
    <row r="2405" spans="1:2" x14ac:dyDescent="0.25">
      <c r="A2405" s="62">
        <v>24111507</v>
      </c>
      <c r="B2405" s="63" t="s">
        <v>6160</v>
      </c>
    </row>
    <row r="2406" spans="1:2" x14ac:dyDescent="0.25">
      <c r="A2406" s="62">
        <v>24111508</v>
      </c>
      <c r="B2406" s="63" t="s">
        <v>13621</v>
      </c>
    </row>
    <row r="2407" spans="1:2" x14ac:dyDescent="0.25">
      <c r="A2407" s="62">
        <v>24111509</v>
      </c>
      <c r="B2407" s="63" t="s">
        <v>16020</v>
      </c>
    </row>
    <row r="2408" spans="1:2" x14ac:dyDescent="0.25">
      <c r="A2408" s="62">
        <v>24111801</v>
      </c>
      <c r="B2408" s="63" t="s">
        <v>2977</v>
      </c>
    </row>
    <row r="2409" spans="1:2" x14ac:dyDescent="0.25">
      <c r="A2409" s="62">
        <v>24111802</v>
      </c>
      <c r="B2409" s="63" t="s">
        <v>12736</v>
      </c>
    </row>
    <row r="2410" spans="1:2" x14ac:dyDescent="0.25">
      <c r="A2410" s="62">
        <v>24111803</v>
      </c>
      <c r="B2410" s="63" t="s">
        <v>7392</v>
      </c>
    </row>
    <row r="2411" spans="1:2" x14ac:dyDescent="0.25">
      <c r="A2411" s="62">
        <v>24111804</v>
      </c>
      <c r="B2411" s="63" t="s">
        <v>15982</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5559</v>
      </c>
    </row>
    <row r="2416" spans="1:2" x14ac:dyDescent="0.25">
      <c r="A2416" s="62">
        <v>24111809</v>
      </c>
      <c r="B2416" s="63" t="s">
        <v>1199</v>
      </c>
    </row>
    <row r="2417" spans="1:2" x14ac:dyDescent="0.25">
      <c r="A2417" s="62">
        <v>24111810</v>
      </c>
      <c r="B2417" s="63" t="s">
        <v>8166</v>
      </c>
    </row>
    <row r="2418" spans="1:2" x14ac:dyDescent="0.25">
      <c r="A2418" s="62">
        <v>24111811</v>
      </c>
      <c r="B2418" s="63" t="s">
        <v>16919</v>
      </c>
    </row>
    <row r="2419" spans="1:2" x14ac:dyDescent="0.25">
      <c r="A2419" s="62">
        <v>24111812</v>
      </c>
      <c r="B2419" s="63" t="s">
        <v>12526</v>
      </c>
    </row>
    <row r="2420" spans="1:2" x14ac:dyDescent="0.25">
      <c r="A2420" s="62">
        <v>24111813</v>
      </c>
      <c r="B2420" s="63" t="s">
        <v>6023</v>
      </c>
    </row>
    <row r="2421" spans="1:2" x14ac:dyDescent="0.25">
      <c r="A2421" s="62">
        <v>24112003</v>
      </c>
      <c r="B2421" s="63" t="s">
        <v>4716</v>
      </c>
    </row>
    <row r="2422" spans="1:2" x14ac:dyDescent="0.25">
      <c r="A2422" s="62">
        <v>24112004</v>
      </c>
      <c r="B2422" s="63" t="s">
        <v>3231</v>
      </c>
    </row>
    <row r="2423" spans="1:2" x14ac:dyDescent="0.25">
      <c r="A2423" s="62">
        <v>24112005</v>
      </c>
      <c r="B2423" s="63" t="s">
        <v>8177</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18087</v>
      </c>
    </row>
    <row r="2428" spans="1:2" x14ac:dyDescent="0.25">
      <c r="A2428" s="62">
        <v>24112109</v>
      </c>
      <c r="B2428" s="63" t="s">
        <v>1529</v>
      </c>
    </row>
    <row r="2429" spans="1:2" x14ac:dyDescent="0.25">
      <c r="A2429" s="62">
        <v>24112110</v>
      </c>
      <c r="B2429" s="63" t="s">
        <v>11602</v>
      </c>
    </row>
    <row r="2430" spans="1:2" x14ac:dyDescent="0.25">
      <c r="A2430" s="62">
        <v>24112111</v>
      </c>
      <c r="B2430" s="63" t="s">
        <v>17670</v>
      </c>
    </row>
    <row r="2431" spans="1:2" x14ac:dyDescent="0.25">
      <c r="A2431" s="62">
        <v>24112112</v>
      </c>
      <c r="B2431" s="63" t="s">
        <v>1117</v>
      </c>
    </row>
    <row r="2432" spans="1:2" x14ac:dyDescent="0.25">
      <c r="A2432" s="62">
        <v>24112204</v>
      </c>
      <c r="B2432" s="63" t="s">
        <v>8343</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4350</v>
      </c>
    </row>
    <row r="2445" spans="1:2" x14ac:dyDescent="0.25">
      <c r="A2445" s="62">
        <v>24112408</v>
      </c>
      <c r="B2445" s="63" t="s">
        <v>14737</v>
      </c>
    </row>
    <row r="2446" spans="1:2" x14ac:dyDescent="0.25">
      <c r="A2446" s="62">
        <v>24112409</v>
      </c>
      <c r="B2446" s="63" t="s">
        <v>5116</v>
      </c>
    </row>
    <row r="2447" spans="1:2" x14ac:dyDescent="0.25">
      <c r="A2447" s="62">
        <v>24112501</v>
      </c>
      <c r="B2447" s="63" t="s">
        <v>7833</v>
      </c>
    </row>
    <row r="2448" spans="1:2" x14ac:dyDescent="0.25">
      <c r="A2448" s="62">
        <v>24112502</v>
      </c>
      <c r="B2448" s="63" t="s">
        <v>3641</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4516</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12354</v>
      </c>
    </row>
    <row r="2462" spans="1:2" x14ac:dyDescent="0.25">
      <c r="A2462" s="62">
        <v>24121802</v>
      </c>
      <c r="B2462" s="63" t="s">
        <v>14237</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10895</v>
      </c>
    </row>
    <row r="2468" spans="1:2" x14ac:dyDescent="0.25">
      <c r="A2468" s="62">
        <v>24122001</v>
      </c>
      <c r="B2468" s="63" t="s">
        <v>3832</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15922</v>
      </c>
    </row>
    <row r="2474" spans="1:2" x14ac:dyDescent="0.25">
      <c r="A2474" s="62">
        <v>24131501</v>
      </c>
      <c r="B2474" s="63" t="s">
        <v>302</v>
      </c>
    </row>
    <row r="2475" spans="1:2" x14ac:dyDescent="0.25">
      <c r="A2475" s="62">
        <v>24131502</v>
      </c>
      <c r="B2475" s="63" t="s">
        <v>12484</v>
      </c>
    </row>
    <row r="2476" spans="1:2" x14ac:dyDescent="0.25">
      <c r="A2476" s="62">
        <v>24131503</v>
      </c>
      <c r="B2476" s="63" t="s">
        <v>4434</v>
      </c>
    </row>
    <row r="2477" spans="1:2" x14ac:dyDescent="0.25">
      <c r="A2477" s="62">
        <v>24131504</v>
      </c>
      <c r="B2477" s="63" t="s">
        <v>15425</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4434</v>
      </c>
    </row>
    <row r="2485" spans="1:2" x14ac:dyDescent="0.25">
      <c r="A2485" s="62">
        <v>24131606</v>
      </c>
      <c r="B2485" s="63" t="s">
        <v>18626</v>
      </c>
    </row>
    <row r="2486" spans="1:2" x14ac:dyDescent="0.25">
      <c r="A2486" s="62">
        <v>24131607</v>
      </c>
      <c r="B2486" s="63" t="s">
        <v>7984</v>
      </c>
    </row>
    <row r="2487" spans="1:2" x14ac:dyDescent="0.25">
      <c r="A2487" s="62">
        <v>24131901</v>
      </c>
      <c r="B2487" s="63" t="s">
        <v>5142</v>
      </c>
    </row>
    <row r="2488" spans="1:2" x14ac:dyDescent="0.25">
      <c r="A2488" s="62">
        <v>24131902</v>
      </c>
      <c r="B2488" s="63" t="s">
        <v>12459</v>
      </c>
    </row>
    <row r="2489" spans="1:2" x14ac:dyDescent="0.25">
      <c r="A2489" s="62">
        <v>24141501</v>
      </c>
      <c r="B2489" s="63" t="s">
        <v>932</v>
      </c>
    </row>
    <row r="2490" spans="1:2" x14ac:dyDescent="0.25">
      <c r="A2490" s="62">
        <v>24141502</v>
      </c>
      <c r="B2490" s="63" t="s">
        <v>7993</v>
      </c>
    </row>
    <row r="2491" spans="1:2" x14ac:dyDescent="0.25">
      <c r="A2491" s="62">
        <v>24141504</v>
      </c>
      <c r="B2491" s="63" t="s">
        <v>18096</v>
      </c>
    </row>
    <row r="2492" spans="1:2" x14ac:dyDescent="0.25">
      <c r="A2492" s="62">
        <v>24141506</v>
      </c>
      <c r="B2492" s="63" t="s">
        <v>4900</v>
      </c>
    </row>
    <row r="2493" spans="1:2" x14ac:dyDescent="0.25">
      <c r="A2493" s="62">
        <v>24141507</v>
      </c>
      <c r="B2493" s="63" t="s">
        <v>13036</v>
      </c>
    </row>
    <row r="2494" spans="1:2" x14ac:dyDescent="0.25">
      <c r="A2494" s="62">
        <v>24141508</v>
      </c>
      <c r="B2494" s="63" t="s">
        <v>7528</v>
      </c>
    </row>
    <row r="2495" spans="1:2" x14ac:dyDescent="0.25">
      <c r="A2495" s="62">
        <v>24141509</v>
      </c>
      <c r="B2495" s="63" t="s">
        <v>10561</v>
      </c>
    </row>
    <row r="2496" spans="1:2" x14ac:dyDescent="0.25">
      <c r="A2496" s="62">
        <v>24141510</v>
      </c>
      <c r="B2496" s="63" t="s">
        <v>7067</v>
      </c>
    </row>
    <row r="2497" spans="1:2" x14ac:dyDescent="0.25">
      <c r="A2497" s="62">
        <v>24141511</v>
      </c>
      <c r="B2497" s="63" t="s">
        <v>2223</v>
      </c>
    </row>
    <row r="2498" spans="1:2" x14ac:dyDescent="0.25">
      <c r="A2498" s="62">
        <v>24141512</v>
      </c>
      <c r="B2498" s="63" t="s">
        <v>17952</v>
      </c>
    </row>
    <row r="2499" spans="1:2" x14ac:dyDescent="0.25">
      <c r="A2499" s="62">
        <v>24141513</v>
      </c>
      <c r="B2499" s="63" t="s">
        <v>7366</v>
      </c>
    </row>
    <row r="2500" spans="1:2" x14ac:dyDescent="0.25">
      <c r="A2500" s="62">
        <v>24141514</v>
      </c>
      <c r="B2500" s="63" t="s">
        <v>673</v>
      </c>
    </row>
    <row r="2501" spans="1:2" x14ac:dyDescent="0.25">
      <c r="A2501" s="62">
        <v>24141515</v>
      </c>
      <c r="B2501" s="63" t="s">
        <v>7795</v>
      </c>
    </row>
    <row r="2502" spans="1:2" x14ac:dyDescent="0.25">
      <c r="A2502" s="62">
        <v>24141601</v>
      </c>
      <c r="B2502" s="63" t="s">
        <v>8415</v>
      </c>
    </row>
    <row r="2503" spans="1:2" x14ac:dyDescent="0.25">
      <c r="A2503" s="62">
        <v>24141602</v>
      </c>
      <c r="B2503" s="63" t="s">
        <v>17703</v>
      </c>
    </row>
    <row r="2504" spans="1:2" x14ac:dyDescent="0.25">
      <c r="A2504" s="62">
        <v>24141603</v>
      </c>
      <c r="B2504" s="63" t="s">
        <v>11643</v>
      </c>
    </row>
    <row r="2505" spans="1:2" x14ac:dyDescent="0.25">
      <c r="A2505" s="62">
        <v>24141604</v>
      </c>
      <c r="B2505" s="63" t="s">
        <v>6904</v>
      </c>
    </row>
    <row r="2506" spans="1:2" x14ac:dyDescent="0.25">
      <c r="A2506" s="62">
        <v>24141605</v>
      </c>
      <c r="B2506" s="63" t="s">
        <v>5817</v>
      </c>
    </row>
    <row r="2507" spans="1:2" x14ac:dyDescent="0.25">
      <c r="A2507" s="62">
        <v>24141606</v>
      </c>
      <c r="B2507" s="63" t="s">
        <v>705</v>
      </c>
    </row>
    <row r="2508" spans="1:2" x14ac:dyDescent="0.25">
      <c r="A2508" s="62">
        <v>24141607</v>
      </c>
      <c r="B2508" s="63" t="s">
        <v>13292</v>
      </c>
    </row>
    <row r="2509" spans="1:2" x14ac:dyDescent="0.25">
      <c r="A2509" s="62">
        <v>24141608</v>
      </c>
      <c r="B2509" s="63" t="s">
        <v>17337</v>
      </c>
    </row>
    <row r="2510" spans="1:2" x14ac:dyDescent="0.25">
      <c r="A2510" s="62">
        <v>24141701</v>
      </c>
      <c r="B2510" s="63" t="s">
        <v>2757</v>
      </c>
    </row>
    <row r="2511" spans="1:2" x14ac:dyDescent="0.25">
      <c r="A2511" s="62">
        <v>24141702</v>
      </c>
      <c r="B2511" s="63" t="s">
        <v>8104</v>
      </c>
    </row>
    <row r="2512" spans="1:2" x14ac:dyDescent="0.25">
      <c r="A2512" s="62">
        <v>24141703</v>
      </c>
      <c r="B2512" s="63" t="s">
        <v>8067</v>
      </c>
    </row>
    <row r="2513" spans="1:2" x14ac:dyDescent="0.25">
      <c r="A2513" s="62">
        <v>24141704</v>
      </c>
      <c r="B2513" s="63" t="s">
        <v>13523</v>
      </c>
    </row>
    <row r="2514" spans="1:2" x14ac:dyDescent="0.25">
      <c r="A2514" s="62">
        <v>24141705</v>
      </c>
      <c r="B2514" s="63" t="s">
        <v>8235</v>
      </c>
    </row>
    <row r="2515" spans="1:2" x14ac:dyDescent="0.25">
      <c r="A2515" s="62">
        <v>24141706</v>
      </c>
      <c r="B2515" s="63" t="s">
        <v>15730</v>
      </c>
    </row>
    <row r="2516" spans="1:2" x14ac:dyDescent="0.25">
      <c r="A2516" s="62">
        <v>24141707</v>
      </c>
      <c r="B2516" s="63" t="s">
        <v>17497</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18148</v>
      </c>
    </row>
    <row r="2521" spans="1:2" x14ac:dyDescent="0.25">
      <c r="A2521" s="62">
        <v>25101503</v>
      </c>
      <c r="B2521" s="63" t="s">
        <v>13631</v>
      </c>
    </row>
    <row r="2522" spans="1:2" x14ac:dyDescent="0.25">
      <c r="A2522" s="62">
        <v>25101504</v>
      </c>
      <c r="B2522" s="63" t="s">
        <v>6189</v>
      </c>
    </row>
    <row r="2523" spans="1:2" x14ac:dyDescent="0.25">
      <c r="A2523" s="62">
        <v>25101505</v>
      </c>
      <c r="B2523" s="63" t="s">
        <v>14078</v>
      </c>
    </row>
    <row r="2524" spans="1:2" x14ac:dyDescent="0.25">
      <c r="A2524" s="62">
        <v>25101506</v>
      </c>
      <c r="B2524" s="63" t="s">
        <v>9403</v>
      </c>
    </row>
    <row r="2525" spans="1:2" x14ac:dyDescent="0.25">
      <c r="A2525" s="62">
        <v>25101507</v>
      </c>
      <c r="B2525" s="63" t="s">
        <v>14571</v>
      </c>
    </row>
    <row r="2526" spans="1:2" x14ac:dyDescent="0.25">
      <c r="A2526" s="62">
        <v>25101508</v>
      </c>
      <c r="B2526" s="63" t="s">
        <v>13502</v>
      </c>
    </row>
    <row r="2527" spans="1:2" x14ac:dyDescent="0.25">
      <c r="A2527" s="62">
        <v>25101601</v>
      </c>
      <c r="B2527" s="63" t="s">
        <v>15812</v>
      </c>
    </row>
    <row r="2528" spans="1:2" x14ac:dyDescent="0.25">
      <c r="A2528" s="62">
        <v>25101602</v>
      </c>
      <c r="B2528" s="63" t="s">
        <v>11417</v>
      </c>
    </row>
    <row r="2529" spans="1:2" x14ac:dyDescent="0.25">
      <c r="A2529" s="62">
        <v>25101604</v>
      </c>
      <c r="B2529" s="63" t="s">
        <v>10423</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4273</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16224</v>
      </c>
    </row>
    <row r="2539" spans="1:2" x14ac:dyDescent="0.25">
      <c r="A2539" s="62">
        <v>25101901</v>
      </c>
      <c r="B2539" s="63" t="s">
        <v>5810</v>
      </c>
    </row>
    <row r="2540" spans="1:2" x14ac:dyDescent="0.25">
      <c r="A2540" s="62">
        <v>25101902</v>
      </c>
      <c r="B2540" s="63" t="s">
        <v>15554</v>
      </c>
    </row>
    <row r="2541" spans="1:2" x14ac:dyDescent="0.25">
      <c r="A2541" s="62">
        <v>25101903</v>
      </c>
      <c r="B2541" s="63" t="s">
        <v>14377</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9449</v>
      </c>
    </row>
    <row r="2547" spans="1:2" x14ac:dyDescent="0.25">
      <c r="A2547" s="62">
        <v>25102001</v>
      </c>
      <c r="B2547" s="63" t="s">
        <v>15994</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5887</v>
      </c>
    </row>
    <row r="2553" spans="1:2" x14ac:dyDescent="0.25">
      <c r="A2553" s="62">
        <v>25102104</v>
      </c>
      <c r="B2553" s="63" t="s">
        <v>13745</v>
      </c>
    </row>
    <row r="2554" spans="1:2" x14ac:dyDescent="0.25">
      <c r="A2554" s="62">
        <v>25102105</v>
      </c>
      <c r="B2554" s="63" t="s">
        <v>17315</v>
      </c>
    </row>
    <row r="2555" spans="1:2" x14ac:dyDescent="0.25">
      <c r="A2555" s="62">
        <v>25102106</v>
      </c>
      <c r="B2555" s="63" t="s">
        <v>7758</v>
      </c>
    </row>
    <row r="2556" spans="1:2" x14ac:dyDescent="0.25">
      <c r="A2556" s="62">
        <v>25111501</v>
      </c>
      <c r="B2556" s="63" t="s">
        <v>9278</v>
      </c>
    </row>
    <row r="2557" spans="1:2" x14ac:dyDescent="0.25">
      <c r="A2557" s="62">
        <v>25111502</v>
      </c>
      <c r="B2557" s="63" t="s">
        <v>14787</v>
      </c>
    </row>
    <row r="2558" spans="1:2" x14ac:dyDescent="0.25">
      <c r="A2558" s="62">
        <v>25111503</v>
      </c>
      <c r="B2558" s="63" t="s">
        <v>12497</v>
      </c>
    </row>
    <row r="2559" spans="1:2" x14ac:dyDescent="0.25">
      <c r="A2559" s="62">
        <v>25111504</v>
      </c>
      <c r="B2559" s="63" t="s">
        <v>15950</v>
      </c>
    </row>
    <row r="2560" spans="1:2" x14ac:dyDescent="0.25">
      <c r="A2560" s="62">
        <v>25111505</v>
      </c>
      <c r="B2560" s="63" t="s">
        <v>16156</v>
      </c>
    </row>
    <row r="2561" spans="1:2" x14ac:dyDescent="0.25">
      <c r="A2561" s="62">
        <v>25111506</v>
      </c>
      <c r="B2561" s="63" t="s">
        <v>11224</v>
      </c>
    </row>
    <row r="2562" spans="1:2" x14ac:dyDescent="0.25">
      <c r="A2562" s="62">
        <v>25111507</v>
      </c>
      <c r="B2562" s="63" t="s">
        <v>5617</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4277</v>
      </c>
    </row>
    <row r="2567" spans="1:2" x14ac:dyDescent="0.25">
      <c r="A2567" s="62">
        <v>25111512</v>
      </c>
      <c r="B2567" s="63" t="s">
        <v>5676</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5982</v>
      </c>
    </row>
    <row r="2574" spans="1:2" x14ac:dyDescent="0.25">
      <c r="A2574" s="62">
        <v>25111703</v>
      </c>
      <c r="B2574" s="63" t="s">
        <v>4400</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14900</v>
      </c>
    </row>
    <row r="2580" spans="1:2" x14ac:dyDescent="0.25">
      <c r="A2580" s="62">
        <v>25111709</v>
      </c>
      <c r="B2580" s="63" t="s">
        <v>5152</v>
      </c>
    </row>
    <row r="2581" spans="1:2" x14ac:dyDescent="0.25">
      <c r="A2581" s="62">
        <v>25111710</v>
      </c>
      <c r="B2581" s="63" t="s">
        <v>17909</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4244</v>
      </c>
    </row>
    <row r="2586" spans="1:2" x14ac:dyDescent="0.25">
      <c r="A2586" s="62">
        <v>25111715</v>
      </c>
      <c r="B2586" s="63" t="s">
        <v>2210</v>
      </c>
    </row>
    <row r="2587" spans="1:2" x14ac:dyDescent="0.25">
      <c r="A2587" s="62">
        <v>25111716</v>
      </c>
      <c r="B2587" s="63" t="s">
        <v>10770</v>
      </c>
    </row>
    <row r="2588" spans="1:2" x14ac:dyDescent="0.25">
      <c r="A2588" s="62">
        <v>25111717</v>
      </c>
      <c r="B2588" s="63" t="s">
        <v>4226</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5103</v>
      </c>
    </row>
    <row r="2593" spans="1:2" x14ac:dyDescent="0.25">
      <c r="A2593" s="62">
        <v>25111801</v>
      </c>
      <c r="B2593" s="63" t="s">
        <v>4621</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5177</v>
      </c>
    </row>
    <row r="2598" spans="1:2" x14ac:dyDescent="0.25">
      <c r="A2598" s="62">
        <v>25111806</v>
      </c>
      <c r="B2598" s="63" t="s">
        <v>6953</v>
      </c>
    </row>
    <row r="2599" spans="1:2" x14ac:dyDescent="0.25">
      <c r="A2599" s="62">
        <v>25111807</v>
      </c>
      <c r="B2599" s="63" t="s">
        <v>2508</v>
      </c>
    </row>
    <row r="2600" spans="1:2" x14ac:dyDescent="0.25">
      <c r="A2600" s="62">
        <v>25111808</v>
      </c>
      <c r="B2600" s="63" t="s">
        <v>11843</v>
      </c>
    </row>
    <row r="2601" spans="1:2" x14ac:dyDescent="0.25">
      <c r="A2601" s="62">
        <v>25111901</v>
      </c>
      <c r="B2601" s="63" t="s">
        <v>8008</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5878</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7011</v>
      </c>
    </row>
    <row r="2610" spans="1:2" x14ac:dyDescent="0.25">
      <c r="A2610" s="62">
        <v>25111910</v>
      </c>
      <c r="B2610" s="63" t="s">
        <v>3367</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14908</v>
      </c>
    </row>
    <row r="2619" spans="1:2" x14ac:dyDescent="0.25">
      <c r="A2619" s="62">
        <v>25111919</v>
      </c>
      <c r="B2619" s="63" t="s">
        <v>4604</v>
      </c>
    </row>
    <row r="2620" spans="1:2" x14ac:dyDescent="0.25">
      <c r="A2620" s="62">
        <v>25111920</v>
      </c>
      <c r="B2620" s="63" t="s">
        <v>7477</v>
      </c>
    </row>
    <row r="2621" spans="1:2" x14ac:dyDescent="0.25">
      <c r="A2621" s="62">
        <v>25111921</v>
      </c>
      <c r="B2621" s="63" t="s">
        <v>9223</v>
      </c>
    </row>
    <row r="2622" spans="1:2" x14ac:dyDescent="0.25">
      <c r="A2622" s="62">
        <v>25111922</v>
      </c>
      <c r="B2622" s="63" t="s">
        <v>4668</v>
      </c>
    </row>
    <row r="2623" spans="1:2" x14ac:dyDescent="0.25">
      <c r="A2623" s="62">
        <v>25111923</v>
      </c>
      <c r="B2623" s="63" t="s">
        <v>9964</v>
      </c>
    </row>
    <row r="2624" spans="1:2" x14ac:dyDescent="0.25">
      <c r="A2624" s="62">
        <v>25111924</v>
      </c>
      <c r="B2624" s="63" t="s">
        <v>7683</v>
      </c>
    </row>
    <row r="2625" spans="1:2" x14ac:dyDescent="0.25">
      <c r="A2625" s="62">
        <v>25111925</v>
      </c>
      <c r="B2625" s="63" t="s">
        <v>10253</v>
      </c>
    </row>
    <row r="2626" spans="1:2" x14ac:dyDescent="0.25">
      <c r="A2626" s="62">
        <v>25111926</v>
      </c>
      <c r="B2626" s="63" t="s">
        <v>11235</v>
      </c>
    </row>
    <row r="2627" spans="1:2" x14ac:dyDescent="0.25">
      <c r="A2627" s="62">
        <v>25111927</v>
      </c>
      <c r="B2627" s="63" t="s">
        <v>3983</v>
      </c>
    </row>
    <row r="2628" spans="1:2" x14ac:dyDescent="0.25">
      <c r="A2628" s="62">
        <v>25111928</v>
      </c>
      <c r="B2628" s="63" t="s">
        <v>10384</v>
      </c>
    </row>
    <row r="2629" spans="1:2" x14ac:dyDescent="0.25">
      <c r="A2629" s="62">
        <v>25111929</v>
      </c>
      <c r="B2629" s="63" t="s">
        <v>5347</v>
      </c>
    </row>
    <row r="2630" spans="1:2" x14ac:dyDescent="0.25">
      <c r="A2630" s="62">
        <v>25111930</v>
      </c>
      <c r="B2630" s="63" t="s">
        <v>11950</v>
      </c>
    </row>
    <row r="2631" spans="1:2" x14ac:dyDescent="0.25">
      <c r="A2631" s="62">
        <v>25111931</v>
      </c>
      <c r="B2631" s="63" t="s">
        <v>4114</v>
      </c>
    </row>
    <row r="2632" spans="1:2" x14ac:dyDescent="0.25">
      <c r="A2632" s="62">
        <v>25111932</v>
      </c>
      <c r="B2632" s="63" t="s">
        <v>3551</v>
      </c>
    </row>
    <row r="2633" spans="1:2" x14ac:dyDescent="0.25">
      <c r="A2633" s="62">
        <v>25111933</v>
      </c>
      <c r="B2633" s="63" t="s">
        <v>14770</v>
      </c>
    </row>
    <row r="2634" spans="1:2" x14ac:dyDescent="0.25">
      <c r="A2634" s="62">
        <v>25111934</v>
      </c>
      <c r="B2634" s="63" t="s">
        <v>11984</v>
      </c>
    </row>
    <row r="2635" spans="1:2" x14ac:dyDescent="0.25">
      <c r="A2635" s="62">
        <v>25111935</v>
      </c>
      <c r="B2635" s="63" t="s">
        <v>18419</v>
      </c>
    </row>
    <row r="2636" spans="1:2" x14ac:dyDescent="0.25">
      <c r="A2636" s="62">
        <v>25121501</v>
      </c>
      <c r="B2636" s="63" t="s">
        <v>4531</v>
      </c>
    </row>
    <row r="2637" spans="1:2" x14ac:dyDescent="0.25">
      <c r="A2637" s="62">
        <v>25121502</v>
      </c>
      <c r="B2637" s="63" t="s">
        <v>4808</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4603</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15664</v>
      </c>
    </row>
    <row r="2651" spans="1:2" x14ac:dyDescent="0.25">
      <c r="A2651" s="62">
        <v>25121707</v>
      </c>
      <c r="B2651" s="63" t="s">
        <v>12033</v>
      </c>
    </row>
    <row r="2652" spans="1:2" x14ac:dyDescent="0.25">
      <c r="A2652" s="62">
        <v>25131501</v>
      </c>
      <c r="B2652" s="63" t="s">
        <v>8424</v>
      </c>
    </row>
    <row r="2653" spans="1:2" x14ac:dyDescent="0.25">
      <c r="A2653" s="62">
        <v>25131502</v>
      </c>
      <c r="B2653" s="63" t="s">
        <v>4993</v>
      </c>
    </row>
    <row r="2654" spans="1:2" x14ac:dyDescent="0.25">
      <c r="A2654" s="62">
        <v>25131503</v>
      </c>
      <c r="B2654" s="63" t="s">
        <v>483</v>
      </c>
    </row>
    <row r="2655" spans="1:2" x14ac:dyDescent="0.25">
      <c r="A2655" s="62">
        <v>25131504</v>
      </c>
      <c r="B2655" s="63" t="s">
        <v>9901</v>
      </c>
    </row>
    <row r="2656" spans="1:2" x14ac:dyDescent="0.25">
      <c r="A2656" s="62">
        <v>25131505</v>
      </c>
      <c r="B2656" s="63" t="s">
        <v>13551</v>
      </c>
    </row>
    <row r="2657" spans="1:2" x14ac:dyDescent="0.25">
      <c r="A2657" s="62">
        <v>25131506</v>
      </c>
      <c r="B2657" s="63" t="s">
        <v>5590</v>
      </c>
    </row>
    <row r="2658" spans="1:2" x14ac:dyDescent="0.25">
      <c r="A2658" s="62">
        <v>25131507</v>
      </c>
      <c r="B2658" s="63" t="s">
        <v>15521</v>
      </c>
    </row>
    <row r="2659" spans="1:2" x14ac:dyDescent="0.25">
      <c r="A2659" s="62">
        <v>25131508</v>
      </c>
      <c r="B2659" s="63" t="s">
        <v>7888</v>
      </c>
    </row>
    <row r="2660" spans="1:2" x14ac:dyDescent="0.25">
      <c r="A2660" s="62">
        <v>25131601</v>
      </c>
      <c r="B2660" s="63" t="s">
        <v>1374</v>
      </c>
    </row>
    <row r="2661" spans="1:2" x14ac:dyDescent="0.25">
      <c r="A2661" s="62">
        <v>25131602</v>
      </c>
      <c r="B2661" s="63" t="s">
        <v>7917</v>
      </c>
    </row>
    <row r="2662" spans="1:2" x14ac:dyDescent="0.25">
      <c r="A2662" s="62">
        <v>25131603</v>
      </c>
      <c r="B2662" s="63" t="s">
        <v>6864</v>
      </c>
    </row>
    <row r="2663" spans="1:2" x14ac:dyDescent="0.25">
      <c r="A2663" s="62">
        <v>25131604</v>
      </c>
      <c r="B2663" s="63" t="s">
        <v>8719</v>
      </c>
    </row>
    <row r="2664" spans="1:2" x14ac:dyDescent="0.25">
      <c r="A2664" s="62">
        <v>25131701</v>
      </c>
      <c r="B2664" s="63" t="s">
        <v>6900</v>
      </c>
    </row>
    <row r="2665" spans="1:2" x14ac:dyDescent="0.25">
      <c r="A2665" s="62">
        <v>25131702</v>
      </c>
      <c r="B2665" s="63" t="s">
        <v>4151</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8213</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5315</v>
      </c>
    </row>
    <row r="2674" spans="1:2" x14ac:dyDescent="0.25">
      <c r="A2674" s="62">
        <v>25131902</v>
      </c>
      <c r="B2674" s="63" t="s">
        <v>2956</v>
      </c>
    </row>
    <row r="2675" spans="1:2" x14ac:dyDescent="0.25">
      <c r="A2675" s="62">
        <v>25131903</v>
      </c>
      <c r="B2675" s="63" t="s">
        <v>13656</v>
      </c>
    </row>
    <row r="2676" spans="1:2" x14ac:dyDescent="0.25">
      <c r="A2676" s="62">
        <v>25131904</v>
      </c>
      <c r="B2676" s="63" t="s">
        <v>9133</v>
      </c>
    </row>
    <row r="2677" spans="1:2" x14ac:dyDescent="0.25">
      <c r="A2677" s="62">
        <v>25131905</v>
      </c>
      <c r="B2677" s="63" t="s">
        <v>12289</v>
      </c>
    </row>
    <row r="2678" spans="1:2" x14ac:dyDescent="0.25">
      <c r="A2678" s="62">
        <v>25131906</v>
      </c>
      <c r="B2678" s="63" t="s">
        <v>18289</v>
      </c>
    </row>
    <row r="2679" spans="1:2" x14ac:dyDescent="0.25">
      <c r="A2679" s="62">
        <v>25132001</v>
      </c>
      <c r="B2679" s="63" t="s">
        <v>8962</v>
      </c>
    </row>
    <row r="2680" spans="1:2" x14ac:dyDescent="0.25">
      <c r="A2680" s="62">
        <v>25132002</v>
      </c>
      <c r="B2680" s="63" t="s">
        <v>4794</v>
      </c>
    </row>
    <row r="2681" spans="1:2" x14ac:dyDescent="0.25">
      <c r="A2681" s="62">
        <v>25132003</v>
      </c>
      <c r="B2681" s="63" t="s">
        <v>18746</v>
      </c>
    </row>
    <row r="2682" spans="1:2" x14ac:dyDescent="0.25">
      <c r="A2682" s="62">
        <v>25132004</v>
      </c>
      <c r="B2682" s="63" t="s">
        <v>11450</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17774</v>
      </c>
    </row>
    <row r="2689" spans="1:2" x14ac:dyDescent="0.25">
      <c r="A2689" s="62">
        <v>25151704</v>
      </c>
      <c r="B2689" s="63" t="s">
        <v>16470</v>
      </c>
    </row>
    <row r="2690" spans="1:2" x14ac:dyDescent="0.25">
      <c r="A2690" s="62">
        <v>25151705</v>
      </c>
      <c r="B2690" s="63" t="s">
        <v>5363</v>
      </c>
    </row>
    <row r="2691" spans="1:2" x14ac:dyDescent="0.25">
      <c r="A2691" s="62">
        <v>25151706</v>
      </c>
      <c r="B2691" s="63" t="s">
        <v>2470</v>
      </c>
    </row>
    <row r="2692" spans="1:2" x14ac:dyDescent="0.25">
      <c r="A2692" s="62">
        <v>25151707</v>
      </c>
      <c r="B2692" s="63" t="s">
        <v>3860</v>
      </c>
    </row>
    <row r="2693" spans="1:2" x14ac:dyDescent="0.25">
      <c r="A2693" s="62">
        <v>25151708</v>
      </c>
      <c r="B2693" s="63" t="s">
        <v>5379</v>
      </c>
    </row>
    <row r="2694" spans="1:2" x14ac:dyDescent="0.25">
      <c r="A2694" s="62">
        <v>25151709</v>
      </c>
      <c r="B2694" s="63" t="s">
        <v>6649</v>
      </c>
    </row>
    <row r="2695" spans="1:2" x14ac:dyDescent="0.25">
      <c r="A2695" s="62">
        <v>25161501</v>
      </c>
      <c r="B2695" s="63" t="s">
        <v>14481</v>
      </c>
    </row>
    <row r="2696" spans="1:2" x14ac:dyDescent="0.25">
      <c r="A2696" s="62">
        <v>25161502</v>
      </c>
      <c r="B2696" s="63" t="s">
        <v>3839</v>
      </c>
    </row>
    <row r="2697" spans="1:2" x14ac:dyDescent="0.25">
      <c r="A2697" s="62">
        <v>25161503</v>
      </c>
      <c r="B2697" s="63" t="s">
        <v>10505</v>
      </c>
    </row>
    <row r="2698" spans="1:2" x14ac:dyDescent="0.25">
      <c r="A2698" s="62">
        <v>25161504</v>
      </c>
      <c r="B2698" s="63" t="s">
        <v>16504</v>
      </c>
    </row>
    <row r="2699" spans="1:2" x14ac:dyDescent="0.25">
      <c r="A2699" s="62">
        <v>25161505</v>
      </c>
      <c r="B2699" s="63" t="s">
        <v>2819</v>
      </c>
    </row>
    <row r="2700" spans="1:2" x14ac:dyDescent="0.25">
      <c r="A2700" s="62">
        <v>25161506</v>
      </c>
      <c r="B2700" s="63" t="s">
        <v>8695</v>
      </c>
    </row>
    <row r="2701" spans="1:2" x14ac:dyDescent="0.25">
      <c r="A2701" s="62">
        <v>25161507</v>
      </c>
      <c r="B2701" s="63" t="s">
        <v>14925</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3129</v>
      </c>
    </row>
    <row r="2706" spans="1:2" x14ac:dyDescent="0.25">
      <c r="A2706" s="62">
        <v>25171504</v>
      </c>
      <c r="B2706" s="63" t="s">
        <v>8899</v>
      </c>
    </row>
    <row r="2707" spans="1:2" x14ac:dyDescent="0.25">
      <c r="A2707" s="62">
        <v>25171505</v>
      </c>
      <c r="B2707" s="63" t="s">
        <v>7573</v>
      </c>
    </row>
    <row r="2708" spans="1:2" x14ac:dyDescent="0.25">
      <c r="A2708" s="62">
        <v>25171506</v>
      </c>
      <c r="B2708" s="63" t="s">
        <v>8900</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8244</v>
      </c>
    </row>
    <row r="2713" spans="1:2" x14ac:dyDescent="0.25">
      <c r="A2713" s="62">
        <v>25171703</v>
      </c>
      <c r="B2713" s="63" t="s">
        <v>4942</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14226</v>
      </c>
    </row>
    <row r="2718" spans="1:2" x14ac:dyDescent="0.25">
      <c r="A2718" s="62">
        <v>25171708</v>
      </c>
      <c r="B2718" s="63" t="s">
        <v>18139</v>
      </c>
    </row>
    <row r="2719" spans="1:2" x14ac:dyDescent="0.25">
      <c r="A2719" s="62">
        <v>25171709</v>
      </c>
      <c r="B2719" s="63" t="s">
        <v>8257</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14713</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9795</v>
      </c>
    </row>
    <row r="2732" spans="1:2" x14ac:dyDescent="0.25">
      <c r="A2732" s="62">
        <v>25171903</v>
      </c>
      <c r="B2732" s="63" t="s">
        <v>13990</v>
      </c>
    </row>
    <row r="2733" spans="1:2" x14ac:dyDescent="0.25">
      <c r="A2733" s="62">
        <v>25171905</v>
      </c>
      <c r="B2733" s="63" t="s">
        <v>10998</v>
      </c>
    </row>
    <row r="2734" spans="1:2" x14ac:dyDescent="0.25">
      <c r="A2734" s="62">
        <v>25172001</v>
      </c>
      <c r="B2734" s="63" t="s">
        <v>16141</v>
      </c>
    </row>
    <row r="2735" spans="1:2" x14ac:dyDescent="0.25">
      <c r="A2735" s="62">
        <v>25172002</v>
      </c>
      <c r="B2735" s="63" t="s">
        <v>8495</v>
      </c>
    </row>
    <row r="2736" spans="1:2" x14ac:dyDescent="0.25">
      <c r="A2736" s="62">
        <v>25172003</v>
      </c>
      <c r="B2736" s="63" t="s">
        <v>8429</v>
      </c>
    </row>
    <row r="2737" spans="1:2" x14ac:dyDescent="0.25">
      <c r="A2737" s="62">
        <v>25172004</v>
      </c>
      <c r="B2737" s="63" t="s">
        <v>17559</v>
      </c>
    </row>
    <row r="2738" spans="1:2" x14ac:dyDescent="0.25">
      <c r="A2738" s="62">
        <v>25172005</v>
      </c>
      <c r="B2738" s="63" t="s">
        <v>9178</v>
      </c>
    </row>
    <row r="2739" spans="1:2" x14ac:dyDescent="0.25">
      <c r="A2739" s="62">
        <v>25172007</v>
      </c>
      <c r="B2739" s="63" t="s">
        <v>11140</v>
      </c>
    </row>
    <row r="2740" spans="1:2" x14ac:dyDescent="0.25">
      <c r="A2740" s="62">
        <v>25172009</v>
      </c>
      <c r="B2740" s="63" t="s">
        <v>2455</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17349</v>
      </c>
    </row>
    <row r="2746" spans="1:2" x14ac:dyDescent="0.25">
      <c r="A2746" s="62">
        <v>25172106</v>
      </c>
      <c r="B2746" s="63" t="s">
        <v>8542</v>
      </c>
    </row>
    <row r="2747" spans="1:2" x14ac:dyDescent="0.25">
      <c r="A2747" s="62">
        <v>25172108</v>
      </c>
      <c r="B2747" s="63" t="s">
        <v>80</v>
      </c>
    </row>
    <row r="2748" spans="1:2" x14ac:dyDescent="0.25">
      <c r="A2748" s="62">
        <v>25172109</v>
      </c>
      <c r="B2748" s="63" t="s">
        <v>6029</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18567</v>
      </c>
    </row>
    <row r="2753" spans="1:2" x14ac:dyDescent="0.25">
      <c r="A2753" s="62">
        <v>25172114</v>
      </c>
      <c r="B2753" s="63" t="s">
        <v>12299</v>
      </c>
    </row>
    <row r="2754" spans="1:2" x14ac:dyDescent="0.25">
      <c r="A2754" s="62">
        <v>25172201</v>
      </c>
      <c r="B2754" s="63" t="s">
        <v>4940</v>
      </c>
    </row>
    <row r="2755" spans="1:2" x14ac:dyDescent="0.25">
      <c r="A2755" s="62">
        <v>25172203</v>
      </c>
      <c r="B2755" s="63" t="s">
        <v>10890</v>
      </c>
    </row>
    <row r="2756" spans="1:2" x14ac:dyDescent="0.25">
      <c r="A2756" s="62">
        <v>25172204</v>
      </c>
      <c r="B2756" s="63" t="s">
        <v>18358</v>
      </c>
    </row>
    <row r="2757" spans="1:2" x14ac:dyDescent="0.25">
      <c r="A2757" s="62">
        <v>25172205</v>
      </c>
      <c r="B2757" s="63" t="s">
        <v>2542</v>
      </c>
    </row>
    <row r="2758" spans="1:2" x14ac:dyDescent="0.25">
      <c r="A2758" s="62">
        <v>25172301</v>
      </c>
      <c r="B2758" s="63" t="s">
        <v>6742</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8464</v>
      </c>
    </row>
    <row r="2764" spans="1:2" x14ac:dyDescent="0.25">
      <c r="A2764" s="62">
        <v>25172408</v>
      </c>
      <c r="B2764" s="63" t="s">
        <v>5859</v>
      </c>
    </row>
    <row r="2765" spans="1:2" x14ac:dyDescent="0.25">
      <c r="A2765" s="62">
        <v>25172502</v>
      </c>
      <c r="B2765" s="63" t="s">
        <v>14168</v>
      </c>
    </row>
    <row r="2766" spans="1:2" x14ac:dyDescent="0.25">
      <c r="A2766" s="62">
        <v>25172503</v>
      </c>
      <c r="B2766" s="63" t="s">
        <v>6012</v>
      </c>
    </row>
    <row r="2767" spans="1:2" x14ac:dyDescent="0.25">
      <c r="A2767" s="62">
        <v>25172504</v>
      </c>
      <c r="B2767" s="63" t="s">
        <v>16137</v>
      </c>
    </row>
    <row r="2768" spans="1:2" x14ac:dyDescent="0.25">
      <c r="A2768" s="62">
        <v>25172505</v>
      </c>
      <c r="B2768" s="63" t="s">
        <v>18001</v>
      </c>
    </row>
    <row r="2769" spans="1:2" x14ac:dyDescent="0.25">
      <c r="A2769" s="62">
        <v>25172506</v>
      </c>
      <c r="B2769" s="63" t="s">
        <v>6192</v>
      </c>
    </row>
    <row r="2770" spans="1:2" x14ac:dyDescent="0.25">
      <c r="A2770" s="62">
        <v>25172507</v>
      </c>
      <c r="B2770" s="63" t="s">
        <v>11523</v>
      </c>
    </row>
    <row r="2771" spans="1:2" x14ac:dyDescent="0.25">
      <c r="A2771" s="62">
        <v>25172508</v>
      </c>
      <c r="B2771" s="63" t="s">
        <v>18398</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16399</v>
      </c>
    </row>
    <row r="2783" spans="1:2" x14ac:dyDescent="0.25">
      <c r="A2783" s="62">
        <v>25172802</v>
      </c>
      <c r="B2783" s="63" t="s">
        <v>9657</v>
      </c>
    </row>
    <row r="2784" spans="1:2" x14ac:dyDescent="0.25">
      <c r="A2784" s="62">
        <v>25172803</v>
      </c>
      <c r="B2784" s="63" t="s">
        <v>2535</v>
      </c>
    </row>
    <row r="2785" spans="1:2" x14ac:dyDescent="0.25">
      <c r="A2785" s="62">
        <v>25172901</v>
      </c>
      <c r="B2785" s="63" t="s">
        <v>14649</v>
      </c>
    </row>
    <row r="2786" spans="1:2" x14ac:dyDescent="0.25">
      <c r="A2786" s="62">
        <v>25172903</v>
      </c>
      <c r="B2786" s="63" t="s">
        <v>18122</v>
      </c>
    </row>
    <row r="2787" spans="1:2" x14ac:dyDescent="0.25">
      <c r="A2787" s="62">
        <v>25172904</v>
      </c>
      <c r="B2787" s="63" t="s">
        <v>6295</v>
      </c>
    </row>
    <row r="2788" spans="1:2" x14ac:dyDescent="0.25">
      <c r="A2788" s="62">
        <v>25172905</v>
      </c>
      <c r="B2788" s="63" t="s">
        <v>10876</v>
      </c>
    </row>
    <row r="2789" spans="1:2" x14ac:dyDescent="0.25">
      <c r="A2789" s="62">
        <v>25172906</v>
      </c>
      <c r="B2789" s="63" t="s">
        <v>3133</v>
      </c>
    </row>
    <row r="2790" spans="1:2" x14ac:dyDescent="0.25">
      <c r="A2790" s="62">
        <v>25172907</v>
      </c>
      <c r="B2790" s="63" t="s">
        <v>14736</v>
      </c>
    </row>
    <row r="2791" spans="1:2" x14ac:dyDescent="0.25">
      <c r="A2791" s="62">
        <v>25173001</v>
      </c>
      <c r="B2791" s="63" t="s">
        <v>7640</v>
      </c>
    </row>
    <row r="2792" spans="1:2" x14ac:dyDescent="0.25">
      <c r="A2792" s="62">
        <v>25173003</v>
      </c>
      <c r="B2792" s="63" t="s">
        <v>5871</v>
      </c>
    </row>
    <row r="2793" spans="1:2" x14ac:dyDescent="0.25">
      <c r="A2793" s="62">
        <v>25173004</v>
      </c>
      <c r="B2793" s="63" t="s">
        <v>4655</v>
      </c>
    </row>
    <row r="2794" spans="1:2" x14ac:dyDescent="0.25">
      <c r="A2794" s="62">
        <v>25173005</v>
      </c>
      <c r="B2794" s="63" t="s">
        <v>8208</v>
      </c>
    </row>
    <row r="2795" spans="1:2" x14ac:dyDescent="0.25">
      <c r="A2795" s="62">
        <v>25173107</v>
      </c>
      <c r="B2795" s="63" t="s">
        <v>1847</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4616</v>
      </c>
    </row>
    <row r="2805" spans="1:2" x14ac:dyDescent="0.25">
      <c r="A2805" s="62">
        <v>25173802</v>
      </c>
      <c r="B2805" s="63" t="s">
        <v>9928</v>
      </c>
    </row>
    <row r="2806" spans="1:2" x14ac:dyDescent="0.25">
      <c r="A2806" s="62">
        <v>25173803</v>
      </c>
      <c r="B2806" s="63" t="s">
        <v>17916</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8190</v>
      </c>
    </row>
    <row r="2811" spans="1:2" x14ac:dyDescent="0.25">
      <c r="A2811" s="62">
        <v>25173808</v>
      </c>
      <c r="B2811" s="63" t="s">
        <v>13066</v>
      </c>
    </row>
    <row r="2812" spans="1:2" x14ac:dyDescent="0.25">
      <c r="A2812" s="62">
        <v>25173809</v>
      </c>
      <c r="B2812" s="63" t="s">
        <v>14557</v>
      </c>
    </row>
    <row r="2813" spans="1:2" x14ac:dyDescent="0.25">
      <c r="A2813" s="62">
        <v>25173810</v>
      </c>
      <c r="B2813" s="63" t="s">
        <v>8441</v>
      </c>
    </row>
    <row r="2814" spans="1:2" x14ac:dyDescent="0.25">
      <c r="A2814" s="62">
        <v>25173811</v>
      </c>
      <c r="B2814" s="63" t="s">
        <v>8970</v>
      </c>
    </row>
    <row r="2815" spans="1:2" x14ac:dyDescent="0.25">
      <c r="A2815" s="62">
        <v>25173812</v>
      </c>
      <c r="B2815" s="63" t="s">
        <v>12086</v>
      </c>
    </row>
    <row r="2816" spans="1:2" x14ac:dyDescent="0.25">
      <c r="A2816" s="62">
        <v>25173813</v>
      </c>
      <c r="B2816" s="63" t="s">
        <v>8471</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7555</v>
      </c>
    </row>
    <row r="2825" spans="1:2" x14ac:dyDescent="0.25">
      <c r="A2825" s="62">
        <v>25174101</v>
      </c>
      <c r="B2825" s="63" t="s">
        <v>15559</v>
      </c>
    </row>
    <row r="2826" spans="1:2" x14ac:dyDescent="0.25">
      <c r="A2826" s="62">
        <v>25174102</v>
      </c>
      <c r="B2826" s="63" t="s">
        <v>16611</v>
      </c>
    </row>
    <row r="2827" spans="1:2" x14ac:dyDescent="0.25">
      <c r="A2827" s="62">
        <v>25174103</v>
      </c>
      <c r="B2827" s="63" t="s">
        <v>17945</v>
      </c>
    </row>
    <row r="2828" spans="1:2" x14ac:dyDescent="0.25">
      <c r="A2828" s="62">
        <v>25174104</v>
      </c>
      <c r="B2828" s="63" t="s">
        <v>4552</v>
      </c>
    </row>
    <row r="2829" spans="1:2" x14ac:dyDescent="0.25">
      <c r="A2829" s="62">
        <v>25174105</v>
      </c>
      <c r="B2829" s="63" t="s">
        <v>5462</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13412</v>
      </c>
    </row>
    <row r="2834" spans="1:2" x14ac:dyDescent="0.25">
      <c r="A2834" s="62">
        <v>25174203</v>
      </c>
      <c r="B2834" s="63" t="s">
        <v>10540</v>
      </c>
    </row>
    <row r="2835" spans="1:2" x14ac:dyDescent="0.25">
      <c r="A2835" s="62">
        <v>25174204</v>
      </c>
      <c r="B2835" s="63" t="s">
        <v>4323</v>
      </c>
    </row>
    <row r="2836" spans="1:2" x14ac:dyDescent="0.25">
      <c r="A2836" s="62">
        <v>25174205</v>
      </c>
      <c r="B2836" s="63" t="s">
        <v>6376</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4704</v>
      </c>
    </row>
    <row r="2841" spans="1:2" x14ac:dyDescent="0.25">
      <c r="A2841" s="62">
        <v>25174210</v>
      </c>
      <c r="B2841" s="63" t="s">
        <v>6711</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8786</v>
      </c>
    </row>
    <row r="2846" spans="1:2" x14ac:dyDescent="0.25">
      <c r="A2846" s="62">
        <v>25174402</v>
      </c>
      <c r="B2846" s="63" t="s">
        <v>14859</v>
      </c>
    </row>
    <row r="2847" spans="1:2" x14ac:dyDescent="0.25">
      <c r="A2847" s="62">
        <v>25174403</v>
      </c>
      <c r="B2847" s="63" t="s">
        <v>8575</v>
      </c>
    </row>
    <row r="2848" spans="1:2" x14ac:dyDescent="0.25">
      <c r="A2848" s="62">
        <v>25174404</v>
      </c>
      <c r="B2848" s="63" t="s">
        <v>6495</v>
      </c>
    </row>
    <row r="2849" spans="1:2" x14ac:dyDescent="0.25">
      <c r="A2849" s="62">
        <v>25174405</v>
      </c>
      <c r="B2849" s="63" t="s">
        <v>439</v>
      </c>
    </row>
    <row r="2850" spans="1:2" x14ac:dyDescent="0.25">
      <c r="A2850" s="62">
        <v>25174406</v>
      </c>
      <c r="B2850" s="63" t="s">
        <v>8801</v>
      </c>
    </row>
    <row r="2851" spans="1:2" x14ac:dyDescent="0.25">
      <c r="A2851" s="62">
        <v>25174407</v>
      </c>
      <c r="B2851" s="63" t="s">
        <v>4758</v>
      </c>
    </row>
    <row r="2852" spans="1:2" x14ac:dyDescent="0.25">
      <c r="A2852" s="62">
        <v>25174408</v>
      </c>
      <c r="B2852" s="63" t="s">
        <v>9303</v>
      </c>
    </row>
    <row r="2853" spans="1:2" x14ac:dyDescent="0.25">
      <c r="A2853" s="62">
        <v>25174409</v>
      </c>
      <c r="B2853" s="63" t="s">
        <v>3267</v>
      </c>
    </row>
    <row r="2854" spans="1:2" x14ac:dyDescent="0.25">
      <c r="A2854" s="62">
        <v>25174410</v>
      </c>
      <c r="B2854" s="63" t="s">
        <v>15744</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4609</v>
      </c>
    </row>
    <row r="2859" spans="1:2" x14ac:dyDescent="0.25">
      <c r="A2859" s="62">
        <v>25181601</v>
      </c>
      <c r="B2859" s="63" t="s">
        <v>4124</v>
      </c>
    </row>
    <row r="2860" spans="1:2" x14ac:dyDescent="0.25">
      <c r="A2860" s="62">
        <v>25181602</v>
      </c>
      <c r="B2860" s="63" t="s">
        <v>12113</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10493</v>
      </c>
    </row>
    <row r="2867" spans="1:2" x14ac:dyDescent="0.25">
      <c r="A2867" s="62">
        <v>25181706</v>
      </c>
      <c r="B2867" s="63" t="s">
        <v>12462</v>
      </c>
    </row>
    <row r="2868" spans="1:2" x14ac:dyDescent="0.25">
      <c r="A2868" s="62">
        <v>25181707</v>
      </c>
      <c r="B2868" s="63" t="s">
        <v>15279</v>
      </c>
    </row>
    <row r="2869" spans="1:2" x14ac:dyDescent="0.25">
      <c r="A2869" s="62">
        <v>25181708</v>
      </c>
      <c r="B2869" s="63" t="s">
        <v>13659</v>
      </c>
    </row>
    <row r="2870" spans="1:2" x14ac:dyDescent="0.25">
      <c r="A2870" s="62">
        <v>25181709</v>
      </c>
      <c r="B2870" s="63" t="s">
        <v>12152</v>
      </c>
    </row>
    <row r="2871" spans="1:2" x14ac:dyDescent="0.25">
      <c r="A2871" s="62">
        <v>25181710</v>
      </c>
      <c r="B2871" s="63" t="s">
        <v>4096</v>
      </c>
    </row>
    <row r="2872" spans="1:2" x14ac:dyDescent="0.25">
      <c r="A2872" s="62">
        <v>25181711</v>
      </c>
      <c r="B2872" s="63" t="s">
        <v>4237</v>
      </c>
    </row>
    <row r="2873" spans="1:2" x14ac:dyDescent="0.25">
      <c r="A2873" s="62">
        <v>25181712</v>
      </c>
      <c r="B2873" s="63" t="s">
        <v>14954</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7716</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14049</v>
      </c>
    </row>
    <row r="2885" spans="1:2" x14ac:dyDescent="0.25">
      <c r="A2885" s="62">
        <v>25191511</v>
      </c>
      <c r="B2885" s="63" t="s">
        <v>15306</v>
      </c>
    </row>
    <row r="2886" spans="1:2" x14ac:dyDescent="0.25">
      <c r="A2886" s="62">
        <v>25191512</v>
      </c>
      <c r="B2886" s="63" t="s">
        <v>16173</v>
      </c>
    </row>
    <row r="2887" spans="1:2" x14ac:dyDescent="0.25">
      <c r="A2887" s="62">
        <v>25191513</v>
      </c>
      <c r="B2887" s="63" t="s">
        <v>8581</v>
      </c>
    </row>
    <row r="2888" spans="1:2" x14ac:dyDescent="0.25">
      <c r="A2888" s="62">
        <v>25191514</v>
      </c>
      <c r="B2888" s="63" t="s">
        <v>16402</v>
      </c>
    </row>
    <row r="2889" spans="1:2" x14ac:dyDescent="0.25">
      <c r="A2889" s="62">
        <v>25191601</v>
      </c>
      <c r="B2889" s="63" t="s">
        <v>6657</v>
      </c>
    </row>
    <row r="2890" spans="1:2" x14ac:dyDescent="0.25">
      <c r="A2890" s="62">
        <v>25191602</v>
      </c>
      <c r="B2890" s="63" t="s">
        <v>17308</v>
      </c>
    </row>
    <row r="2891" spans="1:2" x14ac:dyDescent="0.25">
      <c r="A2891" s="62">
        <v>25191603</v>
      </c>
      <c r="B2891" s="63" t="s">
        <v>3966</v>
      </c>
    </row>
    <row r="2892" spans="1:2" x14ac:dyDescent="0.25">
      <c r="A2892" s="62">
        <v>25191604</v>
      </c>
      <c r="B2892" s="63" t="s">
        <v>11134</v>
      </c>
    </row>
    <row r="2893" spans="1:2" x14ac:dyDescent="0.25">
      <c r="A2893" s="62">
        <v>25191605</v>
      </c>
      <c r="B2893" s="63" t="s">
        <v>15495</v>
      </c>
    </row>
    <row r="2894" spans="1:2" x14ac:dyDescent="0.25">
      <c r="A2894" s="62">
        <v>25191701</v>
      </c>
      <c r="B2894" s="63" t="s">
        <v>16488</v>
      </c>
    </row>
    <row r="2895" spans="1:2" x14ac:dyDescent="0.25">
      <c r="A2895" s="62">
        <v>25191702</v>
      </c>
      <c r="B2895" s="63" t="s">
        <v>5899</v>
      </c>
    </row>
    <row r="2896" spans="1:2" x14ac:dyDescent="0.25">
      <c r="A2896" s="62">
        <v>25191703</v>
      </c>
      <c r="B2896" s="63" t="s">
        <v>12230</v>
      </c>
    </row>
    <row r="2897" spans="1:2" x14ac:dyDescent="0.25">
      <c r="A2897" s="62">
        <v>25191704</v>
      </c>
      <c r="B2897" s="63" t="s">
        <v>17327</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8388</v>
      </c>
    </row>
    <row r="2904" spans="1:2" x14ac:dyDescent="0.25">
      <c r="A2904" s="62">
        <v>25201507</v>
      </c>
      <c r="B2904" s="63" t="s">
        <v>3690</v>
      </c>
    </row>
    <row r="2905" spans="1:2" x14ac:dyDescent="0.25">
      <c r="A2905" s="62">
        <v>25201508</v>
      </c>
      <c r="B2905" s="63" t="s">
        <v>14107</v>
      </c>
    </row>
    <row r="2906" spans="1:2" x14ac:dyDescent="0.25">
      <c r="A2906" s="62">
        <v>25201509</v>
      </c>
      <c r="B2906" s="63" t="s">
        <v>10219</v>
      </c>
    </row>
    <row r="2907" spans="1:2" x14ac:dyDescent="0.25">
      <c r="A2907" s="62">
        <v>25201510</v>
      </c>
      <c r="B2907" s="63" t="s">
        <v>5533</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14983</v>
      </c>
    </row>
    <row r="2913" spans="1:2" x14ac:dyDescent="0.25">
      <c r="A2913" s="62">
        <v>25201516</v>
      </c>
      <c r="B2913" s="63" t="s">
        <v>8111</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8472</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11876</v>
      </c>
    </row>
    <row r="2923" spans="1:2" x14ac:dyDescent="0.25">
      <c r="A2923" s="62">
        <v>25201606</v>
      </c>
      <c r="B2923" s="63" t="s">
        <v>15424</v>
      </c>
    </row>
    <row r="2924" spans="1:2" x14ac:dyDescent="0.25">
      <c r="A2924" s="62">
        <v>25201701</v>
      </c>
      <c r="B2924" s="63" t="s">
        <v>18138</v>
      </c>
    </row>
    <row r="2925" spans="1:2" x14ac:dyDescent="0.25">
      <c r="A2925" s="62">
        <v>25201702</v>
      </c>
      <c r="B2925" s="63" t="s">
        <v>1093</v>
      </c>
    </row>
    <row r="2926" spans="1:2" x14ac:dyDescent="0.25">
      <c r="A2926" s="62">
        <v>25201703</v>
      </c>
      <c r="B2926" s="63" t="s">
        <v>6980</v>
      </c>
    </row>
    <row r="2927" spans="1:2" x14ac:dyDescent="0.25">
      <c r="A2927" s="62">
        <v>25201704</v>
      </c>
      <c r="B2927" s="63" t="s">
        <v>3443</v>
      </c>
    </row>
    <row r="2928" spans="1:2" x14ac:dyDescent="0.25">
      <c r="A2928" s="62">
        <v>25201705</v>
      </c>
      <c r="B2928" s="63" t="s">
        <v>10699</v>
      </c>
    </row>
    <row r="2929" spans="1:2" x14ac:dyDescent="0.25">
      <c r="A2929" s="62">
        <v>25201706</v>
      </c>
      <c r="B2929" s="63" t="s">
        <v>5706</v>
      </c>
    </row>
    <row r="2930" spans="1:2" x14ac:dyDescent="0.25">
      <c r="A2930" s="62">
        <v>25201707</v>
      </c>
      <c r="B2930" s="63" t="s">
        <v>4853</v>
      </c>
    </row>
    <row r="2931" spans="1:2" x14ac:dyDescent="0.25">
      <c r="A2931" s="62">
        <v>25201708</v>
      </c>
      <c r="B2931" s="63" t="s">
        <v>16472</v>
      </c>
    </row>
    <row r="2932" spans="1:2" x14ac:dyDescent="0.25">
      <c r="A2932" s="62">
        <v>25201709</v>
      </c>
      <c r="B2932" s="63" t="s">
        <v>17903</v>
      </c>
    </row>
    <row r="2933" spans="1:2" x14ac:dyDescent="0.25">
      <c r="A2933" s="62">
        <v>25201710</v>
      </c>
      <c r="B2933" s="63" t="s">
        <v>14060</v>
      </c>
    </row>
    <row r="2934" spans="1:2" x14ac:dyDescent="0.25">
      <c r="A2934" s="62">
        <v>25201801</v>
      </c>
      <c r="B2934" s="63" t="s">
        <v>7820</v>
      </c>
    </row>
    <row r="2935" spans="1:2" x14ac:dyDescent="0.25">
      <c r="A2935" s="62">
        <v>25201802</v>
      </c>
      <c r="B2935" s="63" t="s">
        <v>8518</v>
      </c>
    </row>
    <row r="2936" spans="1:2" x14ac:dyDescent="0.25">
      <c r="A2936" s="62">
        <v>25201901</v>
      </c>
      <c r="B2936" s="63" t="s">
        <v>17807</v>
      </c>
    </row>
    <row r="2937" spans="1:2" x14ac:dyDescent="0.25">
      <c r="A2937" s="62">
        <v>25201902</v>
      </c>
      <c r="B2937" s="63" t="s">
        <v>4229</v>
      </c>
    </row>
    <row r="2938" spans="1:2" x14ac:dyDescent="0.25">
      <c r="A2938" s="62">
        <v>25201903</v>
      </c>
      <c r="B2938" s="63" t="s">
        <v>15128</v>
      </c>
    </row>
    <row r="2939" spans="1:2" x14ac:dyDescent="0.25">
      <c r="A2939" s="62">
        <v>25201904</v>
      </c>
      <c r="B2939" s="63" t="s">
        <v>6621</v>
      </c>
    </row>
    <row r="2940" spans="1:2" x14ac:dyDescent="0.25">
      <c r="A2940" s="62">
        <v>25202001</v>
      </c>
      <c r="B2940" s="63" t="s">
        <v>8593</v>
      </c>
    </row>
    <row r="2941" spans="1:2" x14ac:dyDescent="0.25">
      <c r="A2941" s="62">
        <v>25202002</v>
      </c>
      <c r="B2941" s="63" t="s">
        <v>18352</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7595</v>
      </c>
    </row>
    <row r="2946" spans="1:2" x14ac:dyDescent="0.25">
      <c r="A2946" s="62">
        <v>25202103</v>
      </c>
      <c r="B2946" s="63" t="s">
        <v>11002</v>
      </c>
    </row>
    <row r="2947" spans="1:2" x14ac:dyDescent="0.25">
      <c r="A2947" s="62">
        <v>25202104</v>
      </c>
      <c r="B2947" s="63" t="s">
        <v>3339</v>
      </c>
    </row>
    <row r="2948" spans="1:2" x14ac:dyDescent="0.25">
      <c r="A2948" s="62">
        <v>25202105</v>
      </c>
      <c r="B2948" s="63" t="s">
        <v>10906</v>
      </c>
    </row>
    <row r="2949" spans="1:2" x14ac:dyDescent="0.25">
      <c r="A2949" s="62">
        <v>25202201</v>
      </c>
      <c r="B2949" s="63" t="s">
        <v>3952</v>
      </c>
    </row>
    <row r="2950" spans="1:2" x14ac:dyDescent="0.25">
      <c r="A2950" s="62">
        <v>25202202</v>
      </c>
      <c r="B2950" s="63" t="s">
        <v>4421</v>
      </c>
    </row>
    <row r="2951" spans="1:2" x14ac:dyDescent="0.25">
      <c r="A2951" s="62">
        <v>25202203</v>
      </c>
      <c r="B2951" s="63" t="s">
        <v>12445</v>
      </c>
    </row>
    <row r="2952" spans="1:2" x14ac:dyDescent="0.25">
      <c r="A2952" s="62">
        <v>25202204</v>
      </c>
      <c r="B2952" s="63" t="s">
        <v>13626</v>
      </c>
    </row>
    <row r="2953" spans="1:2" x14ac:dyDescent="0.25">
      <c r="A2953" s="62">
        <v>25202205</v>
      </c>
      <c r="B2953" s="63" t="s">
        <v>16242</v>
      </c>
    </row>
    <row r="2954" spans="1:2" x14ac:dyDescent="0.25">
      <c r="A2954" s="62">
        <v>25202206</v>
      </c>
      <c r="B2954" s="63" t="s">
        <v>3972</v>
      </c>
    </row>
    <row r="2955" spans="1:2" x14ac:dyDescent="0.25">
      <c r="A2955" s="62">
        <v>25202301</v>
      </c>
      <c r="B2955" s="63" t="s">
        <v>11974</v>
      </c>
    </row>
    <row r="2956" spans="1:2" x14ac:dyDescent="0.25">
      <c r="A2956" s="62">
        <v>25202302</v>
      </c>
      <c r="B2956" s="63" t="s">
        <v>18030</v>
      </c>
    </row>
    <row r="2957" spans="1:2" x14ac:dyDescent="0.25">
      <c r="A2957" s="62">
        <v>25202401</v>
      </c>
      <c r="B2957" s="63" t="s">
        <v>8875</v>
      </c>
    </row>
    <row r="2958" spans="1:2" x14ac:dyDescent="0.25">
      <c r="A2958" s="62">
        <v>25202402</v>
      </c>
      <c r="B2958" s="63" t="s">
        <v>2420</v>
      </c>
    </row>
    <row r="2959" spans="1:2" x14ac:dyDescent="0.25">
      <c r="A2959" s="62">
        <v>25202403</v>
      </c>
      <c r="B2959" s="63" t="s">
        <v>8632</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15324</v>
      </c>
    </row>
    <row r="2966" spans="1:2" x14ac:dyDescent="0.25">
      <c r="A2966" s="62">
        <v>25202504</v>
      </c>
      <c r="B2966" s="63" t="s">
        <v>13121</v>
      </c>
    </row>
    <row r="2967" spans="1:2" x14ac:dyDescent="0.25">
      <c r="A2967" s="62">
        <v>25202505</v>
      </c>
      <c r="B2967" s="63" t="s">
        <v>18207</v>
      </c>
    </row>
    <row r="2968" spans="1:2" x14ac:dyDescent="0.25">
      <c r="A2968" s="62">
        <v>25202506</v>
      </c>
      <c r="B2968" s="63" t="s">
        <v>9082</v>
      </c>
    </row>
    <row r="2969" spans="1:2" x14ac:dyDescent="0.25">
      <c r="A2969" s="62">
        <v>25202507</v>
      </c>
      <c r="B2969" s="63" t="s">
        <v>15963</v>
      </c>
    </row>
    <row r="2970" spans="1:2" x14ac:dyDescent="0.25">
      <c r="A2970" s="62">
        <v>25202508</v>
      </c>
      <c r="B2970" s="63" t="s">
        <v>1882</v>
      </c>
    </row>
    <row r="2971" spans="1:2" x14ac:dyDescent="0.25">
      <c r="A2971" s="62">
        <v>25202509</v>
      </c>
      <c r="B2971" s="63" t="s">
        <v>5525</v>
      </c>
    </row>
    <row r="2972" spans="1:2" x14ac:dyDescent="0.25">
      <c r="A2972" s="62">
        <v>25202510</v>
      </c>
      <c r="B2972" s="63" t="s">
        <v>13317</v>
      </c>
    </row>
    <row r="2973" spans="1:2" x14ac:dyDescent="0.25">
      <c r="A2973" s="62">
        <v>25202601</v>
      </c>
      <c r="B2973" s="63" t="s">
        <v>14931</v>
      </c>
    </row>
    <row r="2974" spans="1:2" x14ac:dyDescent="0.25">
      <c r="A2974" s="62">
        <v>25202602</v>
      </c>
      <c r="B2974" s="63" t="s">
        <v>4448</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9744</v>
      </c>
    </row>
    <row r="2984" spans="1:2" x14ac:dyDescent="0.25">
      <c r="A2984" s="62">
        <v>26101503</v>
      </c>
      <c r="B2984" s="63" t="s">
        <v>17601</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13665</v>
      </c>
    </row>
    <row r="2989" spans="1:2" x14ac:dyDescent="0.25">
      <c r="A2989" s="62">
        <v>26101508</v>
      </c>
      <c r="B2989" s="63" t="s">
        <v>15926</v>
      </c>
    </row>
    <row r="2990" spans="1:2" x14ac:dyDescent="0.25">
      <c r="A2990" s="62">
        <v>26101509</v>
      </c>
      <c r="B2990" s="63" t="s">
        <v>633</v>
      </c>
    </row>
    <row r="2991" spans="1:2" x14ac:dyDescent="0.25">
      <c r="A2991" s="62">
        <v>26101510</v>
      </c>
      <c r="B2991" s="63" t="s">
        <v>6602</v>
      </c>
    </row>
    <row r="2992" spans="1:2" x14ac:dyDescent="0.25">
      <c r="A2992" s="62">
        <v>26101511</v>
      </c>
      <c r="B2992" s="63" t="s">
        <v>8739</v>
      </c>
    </row>
    <row r="2993" spans="1:2" x14ac:dyDescent="0.25">
      <c r="A2993" s="62">
        <v>26101512</v>
      </c>
      <c r="B2993" s="63" t="s">
        <v>17398</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5849</v>
      </c>
    </row>
    <row r="2998" spans="1:2" x14ac:dyDescent="0.25">
      <c r="A2998" s="62">
        <v>26101604</v>
      </c>
      <c r="B2998" s="63" t="s">
        <v>8287</v>
      </c>
    </row>
    <row r="2999" spans="1:2" x14ac:dyDescent="0.25">
      <c r="A2999" s="62">
        <v>26101605</v>
      </c>
      <c r="B2999" s="63" t="s">
        <v>15640</v>
      </c>
    </row>
    <row r="3000" spans="1:2" x14ac:dyDescent="0.25">
      <c r="A3000" s="62">
        <v>26101606</v>
      </c>
      <c r="B3000" s="63" t="s">
        <v>12104</v>
      </c>
    </row>
    <row r="3001" spans="1:2" x14ac:dyDescent="0.25">
      <c r="A3001" s="62">
        <v>26101607</v>
      </c>
      <c r="B3001" s="63" t="s">
        <v>1893</v>
      </c>
    </row>
    <row r="3002" spans="1:2" x14ac:dyDescent="0.25">
      <c r="A3002" s="62">
        <v>26101608</v>
      </c>
      <c r="B3002" s="63" t="s">
        <v>5225</v>
      </c>
    </row>
    <row r="3003" spans="1:2" x14ac:dyDescent="0.25">
      <c r="A3003" s="62">
        <v>26101609</v>
      </c>
      <c r="B3003" s="63" t="s">
        <v>13874</v>
      </c>
    </row>
    <row r="3004" spans="1:2" x14ac:dyDescent="0.25">
      <c r="A3004" s="62">
        <v>26101610</v>
      </c>
      <c r="B3004" s="63" t="s">
        <v>4307</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5758</v>
      </c>
    </row>
    <row r="3009" spans="1:2" x14ac:dyDescent="0.25">
      <c r="A3009" s="62">
        <v>26101615</v>
      </c>
      <c r="B3009" s="63" t="s">
        <v>5852</v>
      </c>
    </row>
    <row r="3010" spans="1:2" x14ac:dyDescent="0.25">
      <c r="A3010" s="62">
        <v>26101616</v>
      </c>
      <c r="B3010" s="63" t="s">
        <v>2805</v>
      </c>
    </row>
    <row r="3011" spans="1:2" x14ac:dyDescent="0.25">
      <c r="A3011" s="62">
        <v>26101701</v>
      </c>
      <c r="B3011" s="63" t="s">
        <v>3789</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3760</v>
      </c>
    </row>
    <row r="3017" spans="1:2" x14ac:dyDescent="0.25">
      <c r="A3017" s="62">
        <v>26101707</v>
      </c>
      <c r="B3017" s="63" t="s">
        <v>7523</v>
      </c>
    </row>
    <row r="3018" spans="1:2" x14ac:dyDescent="0.25">
      <c r="A3018" s="62">
        <v>26101708</v>
      </c>
      <c r="B3018" s="63" t="s">
        <v>17738</v>
      </c>
    </row>
    <row r="3019" spans="1:2" x14ac:dyDescent="0.25">
      <c r="A3019" s="62">
        <v>26101709</v>
      </c>
      <c r="B3019" s="63" t="s">
        <v>16351</v>
      </c>
    </row>
    <row r="3020" spans="1:2" x14ac:dyDescent="0.25">
      <c r="A3020" s="62">
        <v>26101710</v>
      </c>
      <c r="B3020" s="63" t="s">
        <v>475</v>
      </c>
    </row>
    <row r="3021" spans="1:2" x14ac:dyDescent="0.25">
      <c r="A3021" s="62">
        <v>26101711</v>
      </c>
      <c r="B3021" s="63" t="s">
        <v>6376</v>
      </c>
    </row>
    <row r="3022" spans="1:2" x14ac:dyDescent="0.25">
      <c r="A3022" s="62">
        <v>26101712</v>
      </c>
      <c r="B3022" s="63" t="s">
        <v>12063</v>
      </c>
    </row>
    <row r="3023" spans="1:2" x14ac:dyDescent="0.25">
      <c r="A3023" s="62">
        <v>26101713</v>
      </c>
      <c r="B3023" s="63" t="s">
        <v>5139</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6998</v>
      </c>
    </row>
    <row r="3028" spans="1:2" x14ac:dyDescent="0.25">
      <c r="A3028" s="62">
        <v>26101719</v>
      </c>
      <c r="B3028" s="63" t="s">
        <v>4429</v>
      </c>
    </row>
    <row r="3029" spans="1:2" x14ac:dyDescent="0.25">
      <c r="A3029" s="62">
        <v>26101720</v>
      </c>
      <c r="B3029" s="63" t="s">
        <v>2133</v>
      </c>
    </row>
    <row r="3030" spans="1:2" x14ac:dyDescent="0.25">
      <c r="A3030" s="62">
        <v>26101721</v>
      </c>
      <c r="B3030" s="63" t="s">
        <v>8005</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6051</v>
      </c>
    </row>
    <row r="3042" spans="1:2" x14ac:dyDescent="0.25">
      <c r="A3042" s="62">
        <v>26101734</v>
      </c>
      <c r="B3042" s="63" t="s">
        <v>11943</v>
      </c>
    </row>
    <row r="3043" spans="1:2" x14ac:dyDescent="0.25">
      <c r="A3043" s="62">
        <v>26101735</v>
      </c>
      <c r="B3043" s="63" t="s">
        <v>13798</v>
      </c>
    </row>
    <row r="3044" spans="1:2" x14ac:dyDescent="0.25">
      <c r="A3044" s="62">
        <v>26101736</v>
      </c>
      <c r="B3044" s="63" t="s">
        <v>10799</v>
      </c>
    </row>
    <row r="3045" spans="1:2" x14ac:dyDescent="0.25">
      <c r="A3045" s="62">
        <v>26101737</v>
      </c>
      <c r="B3045" s="63" t="s">
        <v>1752</v>
      </c>
    </row>
    <row r="3046" spans="1:2" x14ac:dyDescent="0.25">
      <c r="A3046" s="62">
        <v>26101738</v>
      </c>
      <c r="B3046" s="63" t="s">
        <v>7498</v>
      </c>
    </row>
    <row r="3047" spans="1:2" x14ac:dyDescent="0.25">
      <c r="A3047" s="62">
        <v>26101740</v>
      </c>
      <c r="B3047" s="63" t="s">
        <v>5420</v>
      </c>
    </row>
    <row r="3048" spans="1:2" x14ac:dyDescent="0.25">
      <c r="A3048" s="62">
        <v>26101741</v>
      </c>
      <c r="B3048" s="63" t="s">
        <v>8318</v>
      </c>
    </row>
    <row r="3049" spans="1:2" x14ac:dyDescent="0.25">
      <c r="A3049" s="62">
        <v>26101742</v>
      </c>
      <c r="B3049" s="63" t="s">
        <v>16016</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8349</v>
      </c>
    </row>
    <row r="3055" spans="1:2" x14ac:dyDescent="0.25">
      <c r="A3055" s="62">
        <v>26101751</v>
      </c>
      <c r="B3055" s="63" t="s">
        <v>6451</v>
      </c>
    </row>
    <row r="3056" spans="1:2" x14ac:dyDescent="0.25">
      <c r="A3056" s="62">
        <v>26101754</v>
      </c>
      <c r="B3056" s="63" t="s">
        <v>5532</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5570</v>
      </c>
    </row>
    <row r="3061" spans="1:2" x14ac:dyDescent="0.25">
      <c r="A3061" s="62">
        <v>26101759</v>
      </c>
      <c r="B3061" s="63" t="s">
        <v>17412</v>
      </c>
    </row>
    <row r="3062" spans="1:2" x14ac:dyDescent="0.25">
      <c r="A3062" s="62">
        <v>26101760</v>
      </c>
      <c r="B3062" s="63" t="s">
        <v>10448</v>
      </c>
    </row>
    <row r="3063" spans="1:2" x14ac:dyDescent="0.25">
      <c r="A3063" s="62">
        <v>26101761</v>
      </c>
      <c r="B3063" s="63" t="s">
        <v>17938</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5781</v>
      </c>
    </row>
    <row r="3068" spans="1:2" x14ac:dyDescent="0.25">
      <c r="A3068" s="62">
        <v>26101766</v>
      </c>
      <c r="B3068" s="63" t="s">
        <v>13123</v>
      </c>
    </row>
    <row r="3069" spans="1:2" x14ac:dyDescent="0.25">
      <c r="A3069" s="62">
        <v>26101801</v>
      </c>
      <c r="B3069" s="63" t="s">
        <v>5267</v>
      </c>
    </row>
    <row r="3070" spans="1:2" x14ac:dyDescent="0.25">
      <c r="A3070" s="62">
        <v>26101802</v>
      </c>
      <c r="B3070" s="63" t="s">
        <v>10680</v>
      </c>
    </row>
    <row r="3071" spans="1:2" x14ac:dyDescent="0.25">
      <c r="A3071" s="62">
        <v>26101803</v>
      </c>
      <c r="B3071" s="63" t="s">
        <v>18799</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18806</v>
      </c>
    </row>
    <row r="3076" spans="1:2" x14ac:dyDescent="0.25">
      <c r="A3076" s="62">
        <v>26101809</v>
      </c>
      <c r="B3076" s="63" t="s">
        <v>12656</v>
      </c>
    </row>
    <row r="3077" spans="1:2" x14ac:dyDescent="0.25">
      <c r="A3077" s="62">
        <v>26101903</v>
      </c>
      <c r="B3077" s="63" t="s">
        <v>14927</v>
      </c>
    </row>
    <row r="3078" spans="1:2" x14ac:dyDescent="0.25">
      <c r="A3078" s="62">
        <v>26101904</v>
      </c>
      <c r="B3078" s="63" t="s">
        <v>6789</v>
      </c>
    </row>
    <row r="3079" spans="1:2" x14ac:dyDescent="0.25">
      <c r="A3079" s="62">
        <v>26101905</v>
      </c>
      <c r="B3079" s="63" t="s">
        <v>2281</v>
      </c>
    </row>
    <row r="3080" spans="1:2" x14ac:dyDescent="0.25">
      <c r="A3080" s="62">
        <v>26111501</v>
      </c>
      <c r="B3080" s="63" t="s">
        <v>10037</v>
      </c>
    </row>
    <row r="3081" spans="1:2" x14ac:dyDescent="0.25">
      <c r="A3081" s="62">
        <v>26111503</v>
      </c>
      <c r="B3081" s="63" t="s">
        <v>9189</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16361</v>
      </c>
    </row>
    <row r="3092" spans="1:2" x14ac:dyDescent="0.25">
      <c r="A3092" s="62">
        <v>26111516</v>
      </c>
      <c r="B3092" s="63" t="s">
        <v>4276</v>
      </c>
    </row>
    <row r="3093" spans="1:2" x14ac:dyDescent="0.25">
      <c r="A3093" s="62">
        <v>26111517</v>
      </c>
      <c r="B3093" s="63" t="s">
        <v>10777</v>
      </c>
    </row>
    <row r="3094" spans="1:2" x14ac:dyDescent="0.25">
      <c r="A3094" s="62">
        <v>26111518</v>
      </c>
      <c r="B3094" s="63" t="s">
        <v>8717</v>
      </c>
    </row>
    <row r="3095" spans="1:2" x14ac:dyDescent="0.25">
      <c r="A3095" s="62">
        <v>26111519</v>
      </c>
      <c r="B3095" s="63" t="s">
        <v>6782</v>
      </c>
    </row>
    <row r="3096" spans="1:2" x14ac:dyDescent="0.25">
      <c r="A3096" s="62">
        <v>26111520</v>
      </c>
      <c r="B3096" s="63" t="s">
        <v>1451</v>
      </c>
    </row>
    <row r="3097" spans="1:2" x14ac:dyDescent="0.25">
      <c r="A3097" s="62">
        <v>26111521</v>
      </c>
      <c r="B3097" s="63" t="s">
        <v>3739</v>
      </c>
    </row>
    <row r="3098" spans="1:2" x14ac:dyDescent="0.25">
      <c r="A3098" s="62">
        <v>26111522</v>
      </c>
      <c r="B3098" s="63" t="s">
        <v>10858</v>
      </c>
    </row>
    <row r="3099" spans="1:2" x14ac:dyDescent="0.25">
      <c r="A3099" s="62">
        <v>26111523</v>
      </c>
      <c r="B3099" s="63" t="s">
        <v>3879</v>
      </c>
    </row>
    <row r="3100" spans="1:2" x14ac:dyDescent="0.25">
      <c r="A3100" s="62">
        <v>26111524</v>
      </c>
      <c r="B3100" s="63" t="s">
        <v>11078</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10608</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8788</v>
      </c>
    </row>
    <row r="3111" spans="1:2" x14ac:dyDescent="0.25">
      <c r="A3111" s="62">
        <v>26111535</v>
      </c>
      <c r="B3111" s="63" t="s">
        <v>15747</v>
      </c>
    </row>
    <row r="3112" spans="1:2" x14ac:dyDescent="0.25">
      <c r="A3112" s="62">
        <v>26111601</v>
      </c>
      <c r="B3112" s="63" t="s">
        <v>14899</v>
      </c>
    </row>
    <row r="3113" spans="1:2" x14ac:dyDescent="0.25">
      <c r="A3113" s="62">
        <v>26111602</v>
      </c>
      <c r="B3113" s="63" t="s">
        <v>14475</v>
      </c>
    </row>
    <row r="3114" spans="1:2" x14ac:dyDescent="0.25">
      <c r="A3114" s="62">
        <v>26111603</v>
      </c>
      <c r="B3114" s="63" t="s">
        <v>5350</v>
      </c>
    </row>
    <row r="3115" spans="1:2" x14ac:dyDescent="0.25">
      <c r="A3115" s="62">
        <v>26111604</v>
      </c>
      <c r="B3115" s="63" t="s">
        <v>9251</v>
      </c>
    </row>
    <row r="3116" spans="1:2" x14ac:dyDescent="0.25">
      <c r="A3116" s="62">
        <v>26111605</v>
      </c>
      <c r="B3116" s="63" t="s">
        <v>5276</v>
      </c>
    </row>
    <row r="3117" spans="1:2" x14ac:dyDescent="0.25">
      <c r="A3117" s="62">
        <v>26111606</v>
      </c>
      <c r="B3117" s="63" t="s">
        <v>16372</v>
      </c>
    </row>
    <row r="3118" spans="1:2" x14ac:dyDescent="0.25">
      <c r="A3118" s="62">
        <v>26111607</v>
      </c>
      <c r="B3118" s="63" t="s">
        <v>10524</v>
      </c>
    </row>
    <row r="3119" spans="1:2" x14ac:dyDescent="0.25">
      <c r="A3119" s="62">
        <v>26111608</v>
      </c>
      <c r="B3119" s="63" t="s">
        <v>13960</v>
      </c>
    </row>
    <row r="3120" spans="1:2" x14ac:dyDescent="0.25">
      <c r="A3120" s="62">
        <v>26111701</v>
      </c>
      <c r="B3120" s="63" t="s">
        <v>5429</v>
      </c>
    </row>
    <row r="3121" spans="1:2" x14ac:dyDescent="0.25">
      <c r="A3121" s="62">
        <v>26111702</v>
      </c>
      <c r="B3121" s="63" t="s">
        <v>10201</v>
      </c>
    </row>
    <row r="3122" spans="1:2" x14ac:dyDescent="0.25">
      <c r="A3122" s="62">
        <v>26111703</v>
      </c>
      <c r="B3122" s="63" t="s">
        <v>5284</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15501</v>
      </c>
    </row>
    <row r="3127" spans="1:2" x14ac:dyDescent="0.25">
      <c r="A3127" s="62">
        <v>26111708</v>
      </c>
      <c r="B3127" s="63" t="s">
        <v>3053</v>
      </c>
    </row>
    <row r="3128" spans="1:2" x14ac:dyDescent="0.25">
      <c r="A3128" s="62">
        <v>26111709</v>
      </c>
      <c r="B3128" s="63" t="s">
        <v>15523</v>
      </c>
    </row>
    <row r="3129" spans="1:2" x14ac:dyDescent="0.25">
      <c r="A3129" s="62">
        <v>26111710</v>
      </c>
      <c r="B3129" s="63" t="s">
        <v>11616</v>
      </c>
    </row>
    <row r="3130" spans="1:2" x14ac:dyDescent="0.25">
      <c r="A3130" s="62">
        <v>26111711</v>
      </c>
      <c r="B3130" s="63" t="s">
        <v>8600</v>
      </c>
    </row>
    <row r="3131" spans="1:2" x14ac:dyDescent="0.25">
      <c r="A3131" s="62">
        <v>26111712</v>
      </c>
      <c r="B3131" s="63" t="s">
        <v>16913</v>
      </c>
    </row>
    <row r="3132" spans="1:2" x14ac:dyDescent="0.25">
      <c r="A3132" s="62">
        <v>26111713</v>
      </c>
      <c r="B3132" s="63" t="s">
        <v>15865</v>
      </c>
    </row>
    <row r="3133" spans="1:2" x14ac:dyDescent="0.25">
      <c r="A3133" s="62">
        <v>26111714</v>
      </c>
      <c r="B3133" s="63" t="s">
        <v>3270</v>
      </c>
    </row>
    <row r="3134" spans="1:2" x14ac:dyDescent="0.25">
      <c r="A3134" s="62">
        <v>26111715</v>
      </c>
      <c r="B3134" s="63" t="s">
        <v>5656</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14136</v>
      </c>
    </row>
    <row r="3145" spans="1:2" x14ac:dyDescent="0.25">
      <c r="A3145" s="62">
        <v>26111801</v>
      </c>
      <c r="B3145" s="63" t="s">
        <v>15776</v>
      </c>
    </row>
    <row r="3146" spans="1:2" x14ac:dyDescent="0.25">
      <c r="A3146" s="62">
        <v>26111802</v>
      </c>
      <c r="B3146" s="63" t="s">
        <v>1515</v>
      </c>
    </row>
    <row r="3147" spans="1:2" x14ac:dyDescent="0.25">
      <c r="A3147" s="62">
        <v>26111803</v>
      </c>
      <c r="B3147" s="63" t="s">
        <v>6744</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11011</v>
      </c>
    </row>
    <row r="3153" spans="1:2" x14ac:dyDescent="0.25">
      <c r="A3153" s="62">
        <v>26111809</v>
      </c>
      <c r="B3153" s="63" t="s">
        <v>5683</v>
      </c>
    </row>
    <row r="3154" spans="1:2" x14ac:dyDescent="0.25">
      <c r="A3154" s="62">
        <v>26111810</v>
      </c>
      <c r="B3154" s="63" t="s">
        <v>3900</v>
      </c>
    </row>
    <row r="3155" spans="1:2" x14ac:dyDescent="0.25">
      <c r="A3155" s="62">
        <v>26111901</v>
      </c>
      <c r="B3155" s="63" t="s">
        <v>12719</v>
      </c>
    </row>
    <row r="3156" spans="1:2" x14ac:dyDescent="0.25">
      <c r="A3156" s="62">
        <v>26111902</v>
      </c>
      <c r="B3156" s="63" t="s">
        <v>15808</v>
      </c>
    </row>
    <row r="3157" spans="1:2" x14ac:dyDescent="0.25">
      <c r="A3157" s="62">
        <v>26111903</v>
      </c>
      <c r="B3157" s="63" t="s">
        <v>6125</v>
      </c>
    </row>
    <row r="3158" spans="1:2" x14ac:dyDescent="0.25">
      <c r="A3158" s="62">
        <v>26111904</v>
      </c>
      <c r="B3158" s="63" t="s">
        <v>16657</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14070</v>
      </c>
    </row>
    <row r="3165" spans="1:2" x14ac:dyDescent="0.25">
      <c r="A3165" s="62">
        <v>26112002</v>
      </c>
      <c r="B3165" s="63" t="s">
        <v>16054</v>
      </c>
    </row>
    <row r="3166" spans="1:2" x14ac:dyDescent="0.25">
      <c r="A3166" s="62">
        <v>26112003</v>
      </c>
      <c r="B3166" s="63" t="s">
        <v>12969</v>
      </c>
    </row>
    <row r="3167" spans="1:2" x14ac:dyDescent="0.25">
      <c r="A3167" s="62">
        <v>26112004</v>
      </c>
      <c r="B3167" s="63" t="s">
        <v>9981</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6596</v>
      </c>
    </row>
    <row r="3177" spans="1:2" x14ac:dyDescent="0.25">
      <c r="A3177" s="62">
        <v>26121509</v>
      </c>
      <c r="B3177" s="63" t="s">
        <v>17673</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4584</v>
      </c>
    </row>
    <row r="3192" spans="1:2" x14ac:dyDescent="0.25">
      <c r="A3192" s="62">
        <v>26121538</v>
      </c>
      <c r="B3192" s="63" t="s">
        <v>8766</v>
      </c>
    </row>
    <row r="3193" spans="1:2" x14ac:dyDescent="0.25">
      <c r="A3193" s="62">
        <v>26121539</v>
      </c>
      <c r="B3193" s="63" t="s">
        <v>11607</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7569</v>
      </c>
    </row>
    <row r="3200" spans="1:2" x14ac:dyDescent="0.25">
      <c r="A3200" s="62">
        <v>26121605</v>
      </c>
      <c r="B3200" s="63" t="s">
        <v>1635</v>
      </c>
    </row>
    <row r="3201" spans="1:2" x14ac:dyDescent="0.25">
      <c r="A3201" s="62">
        <v>26121606</v>
      </c>
      <c r="B3201" s="63" t="s">
        <v>6668</v>
      </c>
    </row>
    <row r="3202" spans="1:2" x14ac:dyDescent="0.25">
      <c r="A3202" s="62">
        <v>26121607</v>
      </c>
      <c r="B3202" s="63" t="s">
        <v>14967</v>
      </c>
    </row>
    <row r="3203" spans="1:2" x14ac:dyDescent="0.25">
      <c r="A3203" s="62">
        <v>26121608</v>
      </c>
      <c r="B3203" s="63" t="s">
        <v>15359</v>
      </c>
    </row>
    <row r="3204" spans="1:2" x14ac:dyDescent="0.25">
      <c r="A3204" s="62">
        <v>26121609</v>
      </c>
      <c r="B3204" s="63" t="s">
        <v>4455</v>
      </c>
    </row>
    <row r="3205" spans="1:2" x14ac:dyDescent="0.25">
      <c r="A3205" s="62">
        <v>26121610</v>
      </c>
      <c r="B3205" s="63" t="s">
        <v>8136</v>
      </c>
    </row>
    <row r="3206" spans="1:2" x14ac:dyDescent="0.25">
      <c r="A3206" s="62">
        <v>26121611</v>
      </c>
      <c r="B3206" s="63" t="s">
        <v>10227</v>
      </c>
    </row>
    <row r="3207" spans="1:2" x14ac:dyDescent="0.25">
      <c r="A3207" s="62">
        <v>26121612</v>
      </c>
      <c r="B3207" s="63" t="s">
        <v>14116</v>
      </c>
    </row>
    <row r="3208" spans="1:2" x14ac:dyDescent="0.25">
      <c r="A3208" s="62">
        <v>26121613</v>
      </c>
      <c r="B3208" s="63" t="s">
        <v>8406</v>
      </c>
    </row>
    <row r="3209" spans="1:2" x14ac:dyDescent="0.25">
      <c r="A3209" s="62">
        <v>26121614</v>
      </c>
      <c r="B3209" s="63" t="s">
        <v>12470</v>
      </c>
    </row>
    <row r="3210" spans="1:2" x14ac:dyDescent="0.25">
      <c r="A3210" s="62">
        <v>26121615</v>
      </c>
      <c r="B3210" s="63" t="s">
        <v>10986</v>
      </c>
    </row>
    <row r="3211" spans="1:2" x14ac:dyDescent="0.25">
      <c r="A3211" s="62">
        <v>26121616</v>
      </c>
      <c r="B3211" s="63" t="s">
        <v>5970</v>
      </c>
    </row>
    <row r="3212" spans="1:2" x14ac:dyDescent="0.25">
      <c r="A3212" s="62">
        <v>26121617</v>
      </c>
      <c r="B3212" s="63" t="s">
        <v>7853</v>
      </c>
    </row>
    <row r="3213" spans="1:2" x14ac:dyDescent="0.25">
      <c r="A3213" s="62">
        <v>26121618</v>
      </c>
      <c r="B3213" s="63" t="s">
        <v>11555</v>
      </c>
    </row>
    <row r="3214" spans="1:2" x14ac:dyDescent="0.25">
      <c r="A3214" s="62">
        <v>26121619</v>
      </c>
      <c r="B3214" s="63" t="s">
        <v>5730</v>
      </c>
    </row>
    <row r="3215" spans="1:2" x14ac:dyDescent="0.25">
      <c r="A3215" s="62">
        <v>26121620</v>
      </c>
      <c r="B3215" s="63" t="s">
        <v>10403</v>
      </c>
    </row>
    <row r="3216" spans="1:2" x14ac:dyDescent="0.25">
      <c r="A3216" s="62">
        <v>26121621</v>
      </c>
      <c r="B3216" s="63" t="s">
        <v>14037</v>
      </c>
    </row>
    <row r="3217" spans="1:2" x14ac:dyDescent="0.25">
      <c r="A3217" s="62">
        <v>26121622</v>
      </c>
      <c r="B3217" s="63" t="s">
        <v>14345</v>
      </c>
    </row>
    <row r="3218" spans="1:2" x14ac:dyDescent="0.25">
      <c r="A3218" s="62">
        <v>26121623</v>
      </c>
      <c r="B3218" s="63" t="s">
        <v>7712</v>
      </c>
    </row>
    <row r="3219" spans="1:2" x14ac:dyDescent="0.25">
      <c r="A3219" s="62">
        <v>26121624</v>
      </c>
      <c r="B3219" s="63" t="s">
        <v>6872</v>
      </c>
    </row>
    <row r="3220" spans="1:2" x14ac:dyDescent="0.25">
      <c r="A3220" s="62">
        <v>26121628</v>
      </c>
      <c r="B3220" s="63" t="s">
        <v>14179</v>
      </c>
    </row>
    <row r="3221" spans="1:2" x14ac:dyDescent="0.25">
      <c r="A3221" s="62">
        <v>26121629</v>
      </c>
      <c r="B3221" s="63" t="s">
        <v>9207</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11302</v>
      </c>
    </row>
    <row r="3231" spans="1:2" x14ac:dyDescent="0.25">
      <c r="A3231" s="62">
        <v>26121702</v>
      </c>
      <c r="B3231" s="63" t="s">
        <v>18386</v>
      </c>
    </row>
    <row r="3232" spans="1:2" x14ac:dyDescent="0.25">
      <c r="A3232" s="62">
        <v>26121703</v>
      </c>
      <c r="B3232" s="63" t="s">
        <v>16101</v>
      </c>
    </row>
    <row r="3233" spans="1:2" x14ac:dyDescent="0.25">
      <c r="A3233" s="62">
        <v>26121704</v>
      </c>
      <c r="B3233" s="63" t="s">
        <v>9917</v>
      </c>
    </row>
    <row r="3234" spans="1:2" x14ac:dyDescent="0.25">
      <c r="A3234" s="62">
        <v>26121705</v>
      </c>
      <c r="B3234" s="63" t="s">
        <v>11213</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7872</v>
      </c>
    </row>
    <row r="3239" spans="1:2" x14ac:dyDescent="0.25">
      <c r="A3239" s="62">
        <v>26131505</v>
      </c>
      <c r="B3239" s="63" t="s">
        <v>2874</v>
      </c>
    </row>
    <row r="3240" spans="1:2" x14ac:dyDescent="0.25">
      <c r="A3240" s="62">
        <v>26131506</v>
      </c>
      <c r="B3240" s="63" t="s">
        <v>17248</v>
      </c>
    </row>
    <row r="3241" spans="1:2" x14ac:dyDescent="0.25">
      <c r="A3241" s="62">
        <v>26131507</v>
      </c>
      <c r="B3241" s="63" t="s">
        <v>9276</v>
      </c>
    </row>
    <row r="3242" spans="1:2" x14ac:dyDescent="0.25">
      <c r="A3242" s="62">
        <v>26131508</v>
      </c>
      <c r="B3242" s="63" t="s">
        <v>3305</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14304</v>
      </c>
    </row>
    <row r="3247" spans="1:2" x14ac:dyDescent="0.25">
      <c r="A3247" s="62">
        <v>26131603</v>
      </c>
      <c r="B3247" s="63" t="s">
        <v>5179</v>
      </c>
    </row>
    <row r="3248" spans="1:2" x14ac:dyDescent="0.25">
      <c r="A3248" s="62">
        <v>26131604</v>
      </c>
      <c r="B3248" s="63" t="s">
        <v>15578</v>
      </c>
    </row>
    <row r="3249" spans="1:2" x14ac:dyDescent="0.25">
      <c r="A3249" s="62">
        <v>26131605</v>
      </c>
      <c r="B3249" s="63" t="s">
        <v>17341</v>
      </c>
    </row>
    <row r="3250" spans="1:2" x14ac:dyDescent="0.25">
      <c r="A3250" s="62">
        <v>26131606</v>
      </c>
      <c r="B3250" s="63" t="s">
        <v>4011</v>
      </c>
    </row>
    <row r="3251" spans="1:2" x14ac:dyDescent="0.25">
      <c r="A3251" s="62">
        <v>26131607</v>
      </c>
      <c r="B3251" s="63" t="s">
        <v>15907</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4912</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17881</v>
      </c>
    </row>
    <row r="3260" spans="1:2" x14ac:dyDescent="0.25">
      <c r="A3260" s="62">
        <v>26131616</v>
      </c>
      <c r="B3260" s="63" t="s">
        <v>4975</v>
      </c>
    </row>
    <row r="3261" spans="1:2" x14ac:dyDescent="0.25">
      <c r="A3261" s="62">
        <v>26131701</v>
      </c>
      <c r="B3261" s="63" t="s">
        <v>15288</v>
      </c>
    </row>
    <row r="3262" spans="1:2" x14ac:dyDescent="0.25">
      <c r="A3262" s="62">
        <v>26131702</v>
      </c>
      <c r="B3262" s="63" t="s">
        <v>13858</v>
      </c>
    </row>
    <row r="3263" spans="1:2" x14ac:dyDescent="0.25">
      <c r="A3263" s="62">
        <v>26131801</v>
      </c>
      <c r="B3263" s="63" t="s">
        <v>4560</v>
      </c>
    </row>
    <row r="3264" spans="1:2" x14ac:dyDescent="0.25">
      <c r="A3264" s="62">
        <v>26131802</v>
      </c>
      <c r="B3264" s="63" t="s">
        <v>7681</v>
      </c>
    </row>
    <row r="3265" spans="1:2" x14ac:dyDescent="0.25">
      <c r="A3265" s="62">
        <v>26131803</v>
      </c>
      <c r="B3265" s="63" t="s">
        <v>7520</v>
      </c>
    </row>
    <row r="3266" spans="1:2" x14ac:dyDescent="0.25">
      <c r="A3266" s="62">
        <v>26131804</v>
      </c>
      <c r="B3266" s="63" t="s">
        <v>8065</v>
      </c>
    </row>
    <row r="3267" spans="1:2" x14ac:dyDescent="0.25">
      <c r="A3267" s="62">
        <v>26131805</v>
      </c>
      <c r="B3267" s="63" t="s">
        <v>16710</v>
      </c>
    </row>
    <row r="3268" spans="1:2" x14ac:dyDescent="0.25">
      <c r="A3268" s="62">
        <v>26131806</v>
      </c>
      <c r="B3268" s="63" t="s">
        <v>5844</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2923</v>
      </c>
    </row>
    <row r="3273" spans="1:2" x14ac:dyDescent="0.25">
      <c r="A3273" s="62">
        <v>26131811</v>
      </c>
      <c r="B3273" s="63" t="s">
        <v>15731</v>
      </c>
    </row>
    <row r="3274" spans="1:2" x14ac:dyDescent="0.25">
      <c r="A3274" s="62">
        <v>26131812</v>
      </c>
      <c r="B3274" s="63" t="s">
        <v>2087</v>
      </c>
    </row>
    <row r="3275" spans="1:2" x14ac:dyDescent="0.25">
      <c r="A3275" s="62">
        <v>26131813</v>
      </c>
      <c r="B3275" s="63" t="s">
        <v>9604</v>
      </c>
    </row>
    <row r="3276" spans="1:2" x14ac:dyDescent="0.25">
      <c r="A3276" s="62">
        <v>26131814</v>
      </c>
      <c r="B3276" s="63" t="s">
        <v>15426</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3719</v>
      </c>
    </row>
    <row r="3283" spans="1:2" x14ac:dyDescent="0.25">
      <c r="A3283" s="62">
        <v>26141704</v>
      </c>
      <c r="B3283" s="63" t="s">
        <v>10472</v>
      </c>
    </row>
    <row r="3284" spans="1:2" x14ac:dyDescent="0.25">
      <c r="A3284" s="62">
        <v>26141801</v>
      </c>
      <c r="B3284" s="63" t="s">
        <v>7756</v>
      </c>
    </row>
    <row r="3285" spans="1:2" x14ac:dyDescent="0.25">
      <c r="A3285" s="62">
        <v>26141802</v>
      </c>
      <c r="B3285" s="63" t="s">
        <v>11424</v>
      </c>
    </row>
    <row r="3286" spans="1:2" x14ac:dyDescent="0.25">
      <c r="A3286" s="62">
        <v>26141803</v>
      </c>
      <c r="B3286" s="63" t="s">
        <v>18161</v>
      </c>
    </row>
    <row r="3287" spans="1:2" x14ac:dyDescent="0.25">
      <c r="A3287" s="62">
        <v>26141804</v>
      </c>
      <c r="B3287" s="63" t="s">
        <v>14127</v>
      </c>
    </row>
    <row r="3288" spans="1:2" x14ac:dyDescent="0.25">
      <c r="A3288" s="62">
        <v>26141805</v>
      </c>
      <c r="B3288" s="63" t="s">
        <v>9459</v>
      </c>
    </row>
    <row r="3289" spans="1:2" x14ac:dyDescent="0.25">
      <c r="A3289" s="62">
        <v>26141806</v>
      </c>
      <c r="B3289" s="63" t="s">
        <v>5218</v>
      </c>
    </row>
    <row r="3290" spans="1:2" x14ac:dyDescent="0.25">
      <c r="A3290" s="62">
        <v>26141807</v>
      </c>
      <c r="B3290" s="63" t="s">
        <v>4064</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7948</v>
      </c>
    </row>
    <row r="3296" spans="1:2" x14ac:dyDescent="0.25">
      <c r="A3296" s="62">
        <v>26141905</v>
      </c>
      <c r="B3296" s="63" t="s">
        <v>6849</v>
      </c>
    </row>
    <row r="3297" spans="1:2" x14ac:dyDescent="0.25">
      <c r="A3297" s="62">
        <v>26141906</v>
      </c>
      <c r="B3297" s="63" t="s">
        <v>1641</v>
      </c>
    </row>
    <row r="3298" spans="1:2" x14ac:dyDescent="0.25">
      <c r="A3298" s="62">
        <v>26141907</v>
      </c>
      <c r="B3298" s="63" t="s">
        <v>3464</v>
      </c>
    </row>
    <row r="3299" spans="1:2" x14ac:dyDescent="0.25">
      <c r="A3299" s="62">
        <v>26141908</v>
      </c>
      <c r="B3299" s="63" t="s">
        <v>7682</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18040</v>
      </c>
    </row>
    <row r="3305" spans="1:2" x14ac:dyDescent="0.25">
      <c r="A3305" s="62">
        <v>26142003</v>
      </c>
      <c r="B3305" s="63" t="s">
        <v>13285</v>
      </c>
    </row>
    <row r="3306" spans="1:2" x14ac:dyDescent="0.25">
      <c r="A3306" s="62">
        <v>26142004</v>
      </c>
      <c r="B3306" s="63" t="s">
        <v>2683</v>
      </c>
    </row>
    <row r="3307" spans="1:2" x14ac:dyDescent="0.25">
      <c r="A3307" s="62">
        <v>26142005</v>
      </c>
      <c r="B3307" s="63" t="s">
        <v>4191</v>
      </c>
    </row>
    <row r="3308" spans="1:2" x14ac:dyDescent="0.25">
      <c r="A3308" s="62">
        <v>26142006</v>
      </c>
      <c r="B3308" s="63" t="s">
        <v>15774</v>
      </c>
    </row>
    <row r="3309" spans="1:2" x14ac:dyDescent="0.25">
      <c r="A3309" s="62">
        <v>26142007</v>
      </c>
      <c r="B3309" s="63" t="s">
        <v>7414</v>
      </c>
    </row>
    <row r="3310" spans="1:2" x14ac:dyDescent="0.25">
      <c r="A3310" s="62">
        <v>26142101</v>
      </c>
      <c r="B3310" s="63" t="s">
        <v>17895</v>
      </c>
    </row>
    <row r="3311" spans="1:2" x14ac:dyDescent="0.25">
      <c r="A3311" s="62">
        <v>26142106</v>
      </c>
      <c r="B3311" s="63" t="s">
        <v>11452</v>
      </c>
    </row>
    <row r="3312" spans="1:2" x14ac:dyDescent="0.25">
      <c r="A3312" s="62">
        <v>26142108</v>
      </c>
      <c r="B3312" s="63" t="s">
        <v>8044</v>
      </c>
    </row>
    <row r="3313" spans="1:2" x14ac:dyDescent="0.25">
      <c r="A3313" s="62">
        <v>26142117</v>
      </c>
      <c r="B3313" s="63" t="s">
        <v>8979</v>
      </c>
    </row>
    <row r="3314" spans="1:2" x14ac:dyDescent="0.25">
      <c r="A3314" s="62">
        <v>26142201</v>
      </c>
      <c r="B3314" s="63" t="s">
        <v>5290</v>
      </c>
    </row>
    <row r="3315" spans="1:2" x14ac:dyDescent="0.25">
      <c r="A3315" s="62">
        <v>26142202</v>
      </c>
      <c r="B3315" s="63" t="s">
        <v>13838</v>
      </c>
    </row>
    <row r="3316" spans="1:2" x14ac:dyDescent="0.25">
      <c r="A3316" s="62">
        <v>26142302</v>
      </c>
      <c r="B3316" s="63" t="s">
        <v>8775</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9690</v>
      </c>
    </row>
    <row r="3321" spans="1:2" x14ac:dyDescent="0.25">
      <c r="A3321" s="62">
        <v>26142308</v>
      </c>
      <c r="B3321" s="63" t="s">
        <v>4669</v>
      </c>
    </row>
    <row r="3322" spans="1:2" x14ac:dyDescent="0.25">
      <c r="A3322" s="62">
        <v>26142310</v>
      </c>
      <c r="B3322" s="63" t="s">
        <v>17739</v>
      </c>
    </row>
    <row r="3323" spans="1:2" x14ac:dyDescent="0.25">
      <c r="A3323" s="62">
        <v>26142311</v>
      </c>
      <c r="B3323" s="63" t="s">
        <v>8623</v>
      </c>
    </row>
    <row r="3324" spans="1:2" x14ac:dyDescent="0.25">
      <c r="A3324" s="62">
        <v>26142312</v>
      </c>
      <c r="B3324" s="63" t="s">
        <v>4315</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5373</v>
      </c>
    </row>
    <row r="3332" spans="1:2" x14ac:dyDescent="0.25">
      <c r="A3332" s="62">
        <v>26142408</v>
      </c>
      <c r="B3332" s="63" t="s">
        <v>8746</v>
      </c>
    </row>
    <row r="3333" spans="1:2" x14ac:dyDescent="0.25">
      <c r="A3333" s="62">
        <v>27111501</v>
      </c>
      <c r="B3333" s="63" t="s">
        <v>574</v>
      </c>
    </row>
    <row r="3334" spans="1:2" x14ac:dyDescent="0.25">
      <c r="A3334" s="62">
        <v>27111502</v>
      </c>
      <c r="B3334" s="63" t="s">
        <v>8000</v>
      </c>
    </row>
    <row r="3335" spans="1:2" x14ac:dyDescent="0.25">
      <c r="A3335" s="62">
        <v>27111503</v>
      </c>
      <c r="B3335" s="63" t="s">
        <v>2414</v>
      </c>
    </row>
    <row r="3336" spans="1:2" x14ac:dyDescent="0.25">
      <c r="A3336" s="62">
        <v>27111504</v>
      </c>
      <c r="B3336" s="63" t="s">
        <v>13465</v>
      </c>
    </row>
    <row r="3337" spans="1:2" x14ac:dyDescent="0.25">
      <c r="A3337" s="62">
        <v>27111505</v>
      </c>
      <c r="B3337" s="63" t="s">
        <v>16775</v>
      </c>
    </row>
    <row r="3338" spans="1:2" x14ac:dyDescent="0.25">
      <c r="A3338" s="62">
        <v>27111506</v>
      </c>
      <c r="B3338" s="63" t="s">
        <v>8276</v>
      </c>
    </row>
    <row r="3339" spans="1:2" x14ac:dyDescent="0.25">
      <c r="A3339" s="62">
        <v>27111507</v>
      </c>
      <c r="B3339" s="63" t="s">
        <v>4933</v>
      </c>
    </row>
    <row r="3340" spans="1:2" x14ac:dyDescent="0.25">
      <c r="A3340" s="62">
        <v>27111508</v>
      </c>
      <c r="B3340" s="63" t="s">
        <v>7399</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13455</v>
      </c>
    </row>
    <row r="3346" spans="1:2" x14ac:dyDescent="0.25">
      <c r="A3346" s="62">
        <v>27111514</v>
      </c>
      <c r="B3346" s="63" t="s">
        <v>15641</v>
      </c>
    </row>
    <row r="3347" spans="1:2" x14ac:dyDescent="0.25">
      <c r="A3347" s="62">
        <v>27111515</v>
      </c>
      <c r="B3347" s="63" t="s">
        <v>12056</v>
      </c>
    </row>
    <row r="3348" spans="1:2" x14ac:dyDescent="0.25">
      <c r="A3348" s="62">
        <v>27111516</v>
      </c>
      <c r="B3348" s="63" t="s">
        <v>4146</v>
      </c>
    </row>
    <row r="3349" spans="1:2" x14ac:dyDescent="0.25">
      <c r="A3349" s="62">
        <v>27111517</v>
      </c>
      <c r="B3349" s="63" t="s">
        <v>10452</v>
      </c>
    </row>
    <row r="3350" spans="1:2" x14ac:dyDescent="0.25">
      <c r="A3350" s="62">
        <v>27111518</v>
      </c>
      <c r="B3350" s="63" t="s">
        <v>9002</v>
      </c>
    </row>
    <row r="3351" spans="1:2" x14ac:dyDescent="0.25">
      <c r="A3351" s="62">
        <v>27111519</v>
      </c>
      <c r="B3351" s="63" t="s">
        <v>8508</v>
      </c>
    </row>
    <row r="3352" spans="1:2" x14ac:dyDescent="0.25">
      <c r="A3352" s="62">
        <v>27111520</v>
      </c>
      <c r="B3352" s="63" t="s">
        <v>14253</v>
      </c>
    </row>
    <row r="3353" spans="1:2" x14ac:dyDescent="0.25">
      <c r="A3353" s="62">
        <v>27111521</v>
      </c>
      <c r="B3353" s="63" t="s">
        <v>301</v>
      </c>
    </row>
    <row r="3354" spans="1:2" x14ac:dyDescent="0.25">
      <c r="A3354" s="62">
        <v>27111601</v>
      </c>
      <c r="B3354" s="63" t="s">
        <v>10988</v>
      </c>
    </row>
    <row r="3355" spans="1:2" x14ac:dyDescent="0.25">
      <c r="A3355" s="62">
        <v>27111602</v>
      </c>
      <c r="B3355" s="63" t="s">
        <v>5669</v>
      </c>
    </row>
    <row r="3356" spans="1:2" x14ac:dyDescent="0.25">
      <c r="A3356" s="62">
        <v>27111603</v>
      </c>
      <c r="B3356" s="63" t="s">
        <v>12246</v>
      </c>
    </row>
    <row r="3357" spans="1:2" x14ac:dyDescent="0.25">
      <c r="A3357" s="62">
        <v>27111604</v>
      </c>
      <c r="B3357" s="63" t="s">
        <v>16512</v>
      </c>
    </row>
    <row r="3358" spans="1:2" x14ac:dyDescent="0.25">
      <c r="A3358" s="62">
        <v>27111605</v>
      </c>
      <c r="B3358" s="63" t="s">
        <v>7767</v>
      </c>
    </row>
    <row r="3359" spans="1:2" x14ac:dyDescent="0.25">
      <c r="A3359" s="62">
        <v>27111607</v>
      </c>
      <c r="B3359" s="63" t="s">
        <v>3449</v>
      </c>
    </row>
    <row r="3360" spans="1:2" x14ac:dyDescent="0.25">
      <c r="A3360" s="62">
        <v>27111608</v>
      </c>
      <c r="B3360" s="63" t="s">
        <v>7851</v>
      </c>
    </row>
    <row r="3361" spans="1:2" x14ac:dyDescent="0.25">
      <c r="A3361" s="62">
        <v>27111609</v>
      </c>
      <c r="B3361" s="63" t="s">
        <v>2864</v>
      </c>
    </row>
    <row r="3362" spans="1:2" x14ac:dyDescent="0.25">
      <c r="A3362" s="62">
        <v>27111701</v>
      </c>
      <c r="B3362" s="63" t="s">
        <v>10030</v>
      </c>
    </row>
    <row r="3363" spans="1:2" x14ac:dyDescent="0.25">
      <c r="A3363" s="62">
        <v>27111702</v>
      </c>
      <c r="B3363" s="63" t="s">
        <v>15488</v>
      </c>
    </row>
    <row r="3364" spans="1:2" x14ac:dyDescent="0.25">
      <c r="A3364" s="62">
        <v>27111703</v>
      </c>
      <c r="B3364" s="63" t="s">
        <v>5162</v>
      </c>
    </row>
    <row r="3365" spans="1:2" x14ac:dyDescent="0.25">
      <c r="A3365" s="62">
        <v>27111704</v>
      </c>
      <c r="B3365" s="63" t="s">
        <v>13507</v>
      </c>
    </row>
    <row r="3366" spans="1:2" x14ac:dyDescent="0.25">
      <c r="A3366" s="62">
        <v>27111705</v>
      </c>
      <c r="B3366" s="63" t="s">
        <v>7438</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8587</v>
      </c>
    </row>
    <row r="3371" spans="1:2" x14ac:dyDescent="0.25">
      <c r="A3371" s="62">
        <v>27111710</v>
      </c>
      <c r="B3371" s="63" t="s">
        <v>8417</v>
      </c>
    </row>
    <row r="3372" spans="1:2" x14ac:dyDescent="0.25">
      <c r="A3372" s="62">
        <v>27111711</v>
      </c>
      <c r="B3372" s="63" t="s">
        <v>18564</v>
      </c>
    </row>
    <row r="3373" spans="1:2" x14ac:dyDescent="0.25">
      <c r="A3373" s="62">
        <v>27111712</v>
      </c>
      <c r="B3373" s="63" t="s">
        <v>330</v>
      </c>
    </row>
    <row r="3374" spans="1:2" x14ac:dyDescent="0.25">
      <c r="A3374" s="62">
        <v>27111713</v>
      </c>
      <c r="B3374" s="63" t="s">
        <v>12019</v>
      </c>
    </row>
    <row r="3375" spans="1:2" x14ac:dyDescent="0.25">
      <c r="A3375" s="62">
        <v>27111714</v>
      </c>
      <c r="B3375" s="63" t="s">
        <v>5151</v>
      </c>
    </row>
    <row r="3376" spans="1:2" x14ac:dyDescent="0.25">
      <c r="A3376" s="62">
        <v>27111715</v>
      </c>
      <c r="B3376" s="63" t="s">
        <v>7739</v>
      </c>
    </row>
    <row r="3377" spans="1:2" x14ac:dyDescent="0.25">
      <c r="A3377" s="62">
        <v>27111716</v>
      </c>
      <c r="B3377" s="63" t="s">
        <v>16628</v>
      </c>
    </row>
    <row r="3378" spans="1:2" x14ac:dyDescent="0.25">
      <c r="A3378" s="62">
        <v>27111717</v>
      </c>
      <c r="B3378" s="63" t="s">
        <v>8428</v>
      </c>
    </row>
    <row r="3379" spans="1:2" x14ac:dyDescent="0.25">
      <c r="A3379" s="62">
        <v>27111718</v>
      </c>
      <c r="B3379" s="63" t="s">
        <v>13519</v>
      </c>
    </row>
    <row r="3380" spans="1:2" x14ac:dyDescent="0.25">
      <c r="A3380" s="62">
        <v>27111720</v>
      </c>
      <c r="B3380" s="63" t="s">
        <v>9727</v>
      </c>
    </row>
    <row r="3381" spans="1:2" x14ac:dyDescent="0.25">
      <c r="A3381" s="62">
        <v>27111721</v>
      </c>
      <c r="B3381" s="63" t="s">
        <v>16056</v>
      </c>
    </row>
    <row r="3382" spans="1:2" x14ac:dyDescent="0.25">
      <c r="A3382" s="62">
        <v>27111722</v>
      </c>
      <c r="B3382" s="63" t="s">
        <v>14930</v>
      </c>
    </row>
    <row r="3383" spans="1:2" x14ac:dyDescent="0.25">
      <c r="A3383" s="62">
        <v>27111723</v>
      </c>
      <c r="B3383" s="63" t="s">
        <v>1947</v>
      </c>
    </row>
    <row r="3384" spans="1:2" x14ac:dyDescent="0.25">
      <c r="A3384" s="62">
        <v>27111724</v>
      </c>
      <c r="B3384" s="63" t="s">
        <v>7120</v>
      </c>
    </row>
    <row r="3385" spans="1:2" x14ac:dyDescent="0.25">
      <c r="A3385" s="62">
        <v>27111725</v>
      </c>
      <c r="B3385" s="63" t="s">
        <v>7673</v>
      </c>
    </row>
    <row r="3386" spans="1:2" x14ac:dyDescent="0.25">
      <c r="A3386" s="62">
        <v>27111726</v>
      </c>
      <c r="B3386" s="63" t="s">
        <v>15777</v>
      </c>
    </row>
    <row r="3387" spans="1:2" x14ac:dyDescent="0.25">
      <c r="A3387" s="62">
        <v>27111727</v>
      </c>
      <c r="B3387" s="63" t="s">
        <v>10112</v>
      </c>
    </row>
    <row r="3388" spans="1:2" x14ac:dyDescent="0.25">
      <c r="A3388" s="62">
        <v>27111801</v>
      </c>
      <c r="B3388" s="63" t="s">
        <v>10416</v>
      </c>
    </row>
    <row r="3389" spans="1:2" x14ac:dyDescent="0.25">
      <c r="A3389" s="62">
        <v>27111802</v>
      </c>
      <c r="B3389" s="63" t="s">
        <v>4737</v>
      </c>
    </row>
    <row r="3390" spans="1:2" x14ac:dyDescent="0.25">
      <c r="A3390" s="62">
        <v>27111803</v>
      </c>
      <c r="B3390" s="63" t="s">
        <v>14732</v>
      </c>
    </row>
    <row r="3391" spans="1:2" x14ac:dyDescent="0.25">
      <c r="A3391" s="62">
        <v>27111804</v>
      </c>
      <c r="B3391" s="63" t="s">
        <v>18290</v>
      </c>
    </row>
    <row r="3392" spans="1:2" x14ac:dyDescent="0.25">
      <c r="A3392" s="62">
        <v>27111806</v>
      </c>
      <c r="B3392" s="63" t="s">
        <v>5610</v>
      </c>
    </row>
    <row r="3393" spans="1:2" x14ac:dyDescent="0.25">
      <c r="A3393" s="62">
        <v>27111807</v>
      </c>
      <c r="B3393" s="63" t="s">
        <v>7176</v>
      </c>
    </row>
    <row r="3394" spans="1:2" x14ac:dyDescent="0.25">
      <c r="A3394" s="62">
        <v>27111809</v>
      </c>
      <c r="B3394" s="63" t="s">
        <v>8786</v>
      </c>
    </row>
    <row r="3395" spans="1:2" x14ac:dyDescent="0.25">
      <c r="A3395" s="62">
        <v>27111810</v>
      </c>
      <c r="B3395" s="63" t="s">
        <v>3508</v>
      </c>
    </row>
    <row r="3396" spans="1:2" x14ac:dyDescent="0.25">
      <c r="A3396" s="62">
        <v>27111901</v>
      </c>
      <c r="B3396" s="63" t="s">
        <v>16335</v>
      </c>
    </row>
    <row r="3397" spans="1:2" x14ac:dyDescent="0.25">
      <c r="A3397" s="62">
        <v>27111902</v>
      </c>
      <c r="B3397" s="63" t="s">
        <v>14690</v>
      </c>
    </row>
    <row r="3398" spans="1:2" x14ac:dyDescent="0.25">
      <c r="A3398" s="62">
        <v>27111903</v>
      </c>
      <c r="B3398" s="63" t="s">
        <v>13717</v>
      </c>
    </row>
    <row r="3399" spans="1:2" x14ac:dyDescent="0.25">
      <c r="A3399" s="62">
        <v>27111904</v>
      </c>
      <c r="B3399" s="63" t="s">
        <v>10466</v>
      </c>
    </row>
    <row r="3400" spans="1:2" x14ac:dyDescent="0.25">
      <c r="A3400" s="62">
        <v>27111905</v>
      </c>
      <c r="B3400" s="63" t="s">
        <v>1072</v>
      </c>
    </row>
    <row r="3401" spans="1:2" x14ac:dyDescent="0.25">
      <c r="A3401" s="62">
        <v>27111906</v>
      </c>
      <c r="B3401" s="63" t="s">
        <v>16346</v>
      </c>
    </row>
    <row r="3402" spans="1:2" x14ac:dyDescent="0.25">
      <c r="A3402" s="62">
        <v>27111907</v>
      </c>
      <c r="B3402" s="63" t="s">
        <v>4785</v>
      </c>
    </row>
    <row r="3403" spans="1:2" x14ac:dyDescent="0.25">
      <c r="A3403" s="62">
        <v>27111908</v>
      </c>
      <c r="B3403" s="63" t="s">
        <v>7805</v>
      </c>
    </row>
    <row r="3404" spans="1:2" x14ac:dyDescent="0.25">
      <c r="A3404" s="62">
        <v>27111909</v>
      </c>
      <c r="B3404" s="63" t="s">
        <v>17132</v>
      </c>
    </row>
    <row r="3405" spans="1:2" x14ac:dyDescent="0.25">
      <c r="A3405" s="62">
        <v>27111910</v>
      </c>
      <c r="B3405" s="63" t="s">
        <v>4324</v>
      </c>
    </row>
    <row r="3406" spans="1:2" x14ac:dyDescent="0.25">
      <c r="A3406" s="62">
        <v>27111911</v>
      </c>
      <c r="B3406" s="63" t="s">
        <v>4017</v>
      </c>
    </row>
    <row r="3407" spans="1:2" x14ac:dyDescent="0.25">
      <c r="A3407" s="62">
        <v>27112001</v>
      </c>
      <c r="B3407" s="63" t="s">
        <v>15979</v>
      </c>
    </row>
    <row r="3408" spans="1:2" x14ac:dyDescent="0.25">
      <c r="A3408" s="62">
        <v>27112002</v>
      </c>
      <c r="B3408" s="63" t="s">
        <v>2098</v>
      </c>
    </row>
    <row r="3409" spans="1:2" x14ac:dyDescent="0.25">
      <c r="A3409" s="62">
        <v>27112003</v>
      </c>
      <c r="B3409" s="63" t="s">
        <v>7812</v>
      </c>
    </row>
    <row r="3410" spans="1:2" x14ac:dyDescent="0.25">
      <c r="A3410" s="62">
        <v>27112004</v>
      </c>
      <c r="B3410" s="63" t="s">
        <v>4632</v>
      </c>
    </row>
    <row r="3411" spans="1:2" x14ac:dyDescent="0.25">
      <c r="A3411" s="62">
        <v>27112005</v>
      </c>
      <c r="B3411" s="63" t="s">
        <v>5374</v>
      </c>
    </row>
    <row r="3412" spans="1:2" x14ac:dyDescent="0.25">
      <c r="A3412" s="62">
        <v>27112006</v>
      </c>
      <c r="B3412" s="63" t="s">
        <v>4043</v>
      </c>
    </row>
    <row r="3413" spans="1:2" x14ac:dyDescent="0.25">
      <c r="A3413" s="62">
        <v>27112007</v>
      </c>
      <c r="B3413" s="63" t="s">
        <v>4748</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9835</v>
      </c>
    </row>
    <row r="3420" spans="1:2" x14ac:dyDescent="0.25">
      <c r="A3420" s="62">
        <v>27112014</v>
      </c>
      <c r="B3420" s="63" t="s">
        <v>14309</v>
      </c>
    </row>
    <row r="3421" spans="1:2" x14ac:dyDescent="0.25">
      <c r="A3421" s="62">
        <v>27112015</v>
      </c>
      <c r="B3421" s="63" t="s">
        <v>10289</v>
      </c>
    </row>
    <row r="3422" spans="1:2" x14ac:dyDescent="0.25">
      <c r="A3422" s="62">
        <v>27112016</v>
      </c>
      <c r="B3422" s="63" t="s">
        <v>17358</v>
      </c>
    </row>
    <row r="3423" spans="1:2" x14ac:dyDescent="0.25">
      <c r="A3423" s="62">
        <v>27112017</v>
      </c>
      <c r="B3423" s="63" t="s">
        <v>8660</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4956</v>
      </c>
    </row>
    <row r="3429" spans="1:2" x14ac:dyDescent="0.25">
      <c r="A3429" s="62">
        <v>27112106</v>
      </c>
      <c r="B3429" s="63" t="s">
        <v>8153</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9982</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13534</v>
      </c>
    </row>
    <row r="3438" spans="1:2" x14ac:dyDescent="0.25">
      <c r="A3438" s="62">
        <v>27112115</v>
      </c>
      <c r="B3438" s="63" t="s">
        <v>18203</v>
      </c>
    </row>
    <row r="3439" spans="1:2" x14ac:dyDescent="0.25">
      <c r="A3439" s="62">
        <v>27112116</v>
      </c>
      <c r="B3439" s="63" t="s">
        <v>712</v>
      </c>
    </row>
    <row r="3440" spans="1:2" x14ac:dyDescent="0.25">
      <c r="A3440" s="62">
        <v>27112117</v>
      </c>
      <c r="B3440" s="63" t="s">
        <v>12034</v>
      </c>
    </row>
    <row r="3441" spans="1:2" x14ac:dyDescent="0.25">
      <c r="A3441" s="62">
        <v>27112119</v>
      </c>
      <c r="B3441" s="63" t="s">
        <v>5952</v>
      </c>
    </row>
    <row r="3442" spans="1:2" x14ac:dyDescent="0.25">
      <c r="A3442" s="62">
        <v>27112120</v>
      </c>
      <c r="B3442" s="63" t="s">
        <v>10155</v>
      </c>
    </row>
    <row r="3443" spans="1:2" x14ac:dyDescent="0.25">
      <c r="A3443" s="62">
        <v>27112121</v>
      </c>
      <c r="B3443" s="63" t="s">
        <v>11176</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5932</v>
      </c>
    </row>
    <row r="3451" spans="1:2" x14ac:dyDescent="0.25">
      <c r="A3451" s="62">
        <v>27112129</v>
      </c>
      <c r="B3451" s="63" t="s">
        <v>1460</v>
      </c>
    </row>
    <row r="3452" spans="1:2" x14ac:dyDescent="0.25">
      <c r="A3452" s="62">
        <v>27112130</v>
      </c>
      <c r="B3452" s="63" t="s">
        <v>9580</v>
      </c>
    </row>
    <row r="3453" spans="1:2" x14ac:dyDescent="0.25">
      <c r="A3453" s="62">
        <v>27112131</v>
      </c>
      <c r="B3453" s="63" t="s">
        <v>14038</v>
      </c>
    </row>
    <row r="3454" spans="1:2" x14ac:dyDescent="0.25">
      <c r="A3454" s="62">
        <v>27112132</v>
      </c>
      <c r="B3454" s="63" t="s">
        <v>6287</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6645</v>
      </c>
    </row>
    <row r="3459" spans="1:2" x14ac:dyDescent="0.25">
      <c r="A3459" s="62">
        <v>27112203</v>
      </c>
      <c r="B3459" s="63" t="s">
        <v>7364</v>
      </c>
    </row>
    <row r="3460" spans="1:2" x14ac:dyDescent="0.25">
      <c r="A3460" s="62">
        <v>27112205</v>
      </c>
      <c r="B3460" s="63" t="s">
        <v>8949</v>
      </c>
    </row>
    <row r="3461" spans="1:2" x14ac:dyDescent="0.25">
      <c r="A3461" s="62">
        <v>27112301</v>
      </c>
      <c r="B3461" s="63" t="s">
        <v>10183</v>
      </c>
    </row>
    <row r="3462" spans="1:2" x14ac:dyDescent="0.25">
      <c r="A3462" s="62">
        <v>27112302</v>
      </c>
      <c r="B3462" s="63" t="s">
        <v>13552</v>
      </c>
    </row>
    <row r="3463" spans="1:2" x14ac:dyDescent="0.25">
      <c r="A3463" s="62">
        <v>27112303</v>
      </c>
      <c r="B3463" s="63" t="s">
        <v>4663</v>
      </c>
    </row>
    <row r="3464" spans="1:2" x14ac:dyDescent="0.25">
      <c r="A3464" s="62">
        <v>27112304</v>
      </c>
      <c r="B3464" s="63" t="s">
        <v>2968</v>
      </c>
    </row>
    <row r="3465" spans="1:2" x14ac:dyDescent="0.25">
      <c r="A3465" s="62">
        <v>27112305</v>
      </c>
      <c r="B3465" s="63" t="s">
        <v>3687</v>
      </c>
    </row>
    <row r="3466" spans="1:2" x14ac:dyDescent="0.25">
      <c r="A3466" s="62">
        <v>27112306</v>
      </c>
      <c r="B3466" s="63" t="s">
        <v>7614</v>
      </c>
    </row>
    <row r="3467" spans="1:2" x14ac:dyDescent="0.25">
      <c r="A3467" s="62">
        <v>27112401</v>
      </c>
      <c r="B3467" s="63" t="s">
        <v>11386</v>
      </c>
    </row>
    <row r="3468" spans="1:2" x14ac:dyDescent="0.25">
      <c r="A3468" s="62">
        <v>27112402</v>
      </c>
      <c r="B3468" s="63" t="s">
        <v>12179</v>
      </c>
    </row>
    <row r="3469" spans="1:2" x14ac:dyDescent="0.25">
      <c r="A3469" s="62">
        <v>27112403</v>
      </c>
      <c r="B3469" s="63" t="s">
        <v>3217</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8745</v>
      </c>
    </row>
    <row r="3474" spans="1:2" x14ac:dyDescent="0.25">
      <c r="A3474" s="62">
        <v>27112501</v>
      </c>
      <c r="B3474" s="63" t="s">
        <v>9279</v>
      </c>
    </row>
    <row r="3475" spans="1:2" x14ac:dyDescent="0.25">
      <c r="A3475" s="62">
        <v>27112502</v>
      </c>
      <c r="B3475" s="63" t="s">
        <v>4392</v>
      </c>
    </row>
    <row r="3476" spans="1:2" x14ac:dyDescent="0.25">
      <c r="A3476" s="62">
        <v>27112503</v>
      </c>
      <c r="B3476" s="63" t="s">
        <v>10011</v>
      </c>
    </row>
    <row r="3477" spans="1:2" x14ac:dyDescent="0.25">
      <c r="A3477" s="62">
        <v>27112504</v>
      </c>
      <c r="B3477" s="63" t="s">
        <v>11360</v>
      </c>
    </row>
    <row r="3478" spans="1:2" x14ac:dyDescent="0.25">
      <c r="A3478" s="62">
        <v>27112505</v>
      </c>
      <c r="B3478" s="63" t="s">
        <v>2435</v>
      </c>
    </row>
    <row r="3479" spans="1:2" x14ac:dyDescent="0.25">
      <c r="A3479" s="62">
        <v>27112506</v>
      </c>
      <c r="B3479" s="63" t="s">
        <v>4397</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9161</v>
      </c>
    </row>
    <row r="3484" spans="1:2" x14ac:dyDescent="0.25">
      <c r="A3484" s="62">
        <v>27112703</v>
      </c>
      <c r="B3484" s="63" t="s">
        <v>4809</v>
      </c>
    </row>
    <row r="3485" spans="1:2" x14ac:dyDescent="0.25">
      <c r="A3485" s="62">
        <v>27112704</v>
      </c>
      <c r="B3485" s="63" t="s">
        <v>3643</v>
      </c>
    </row>
    <row r="3486" spans="1:2" x14ac:dyDescent="0.25">
      <c r="A3486" s="62">
        <v>27112705</v>
      </c>
      <c r="B3486" s="63" t="s">
        <v>17675</v>
      </c>
    </row>
    <row r="3487" spans="1:2" x14ac:dyDescent="0.25">
      <c r="A3487" s="62">
        <v>27112706</v>
      </c>
      <c r="B3487" s="63" t="s">
        <v>10395</v>
      </c>
    </row>
    <row r="3488" spans="1:2" x14ac:dyDescent="0.25">
      <c r="A3488" s="62">
        <v>27112707</v>
      </c>
      <c r="B3488" s="63" t="s">
        <v>8944</v>
      </c>
    </row>
    <row r="3489" spans="1:2" x14ac:dyDescent="0.25">
      <c r="A3489" s="62">
        <v>27112708</v>
      </c>
      <c r="B3489" s="63" t="s">
        <v>14492</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5440</v>
      </c>
    </row>
    <row r="3495" spans="1:2" x14ac:dyDescent="0.25">
      <c r="A3495" s="62">
        <v>27112714</v>
      </c>
      <c r="B3495" s="63" t="s">
        <v>12367</v>
      </c>
    </row>
    <row r="3496" spans="1:2" x14ac:dyDescent="0.25">
      <c r="A3496" s="62">
        <v>27112715</v>
      </c>
      <c r="B3496" s="63" t="s">
        <v>8570</v>
      </c>
    </row>
    <row r="3497" spans="1:2" x14ac:dyDescent="0.25">
      <c r="A3497" s="62">
        <v>27112716</v>
      </c>
      <c r="B3497" s="63" t="s">
        <v>5313</v>
      </c>
    </row>
    <row r="3498" spans="1:2" x14ac:dyDescent="0.25">
      <c r="A3498" s="62">
        <v>27112717</v>
      </c>
      <c r="B3498" s="63" t="s">
        <v>5449</v>
      </c>
    </row>
    <row r="3499" spans="1:2" x14ac:dyDescent="0.25">
      <c r="A3499" s="62">
        <v>27112718</v>
      </c>
      <c r="B3499" s="63" t="s">
        <v>9627</v>
      </c>
    </row>
    <row r="3500" spans="1:2" x14ac:dyDescent="0.25">
      <c r="A3500" s="62">
        <v>27112719</v>
      </c>
      <c r="B3500" s="63" t="s">
        <v>16719</v>
      </c>
    </row>
    <row r="3501" spans="1:2" x14ac:dyDescent="0.25">
      <c r="A3501" s="62">
        <v>27112720</v>
      </c>
      <c r="B3501" s="63" t="s">
        <v>3932</v>
      </c>
    </row>
    <row r="3502" spans="1:2" x14ac:dyDescent="0.25">
      <c r="A3502" s="62">
        <v>27112721</v>
      </c>
      <c r="B3502" s="63" t="s">
        <v>8863</v>
      </c>
    </row>
    <row r="3503" spans="1:2" x14ac:dyDescent="0.25">
      <c r="A3503" s="62">
        <v>27112801</v>
      </c>
      <c r="B3503" s="63" t="s">
        <v>14513</v>
      </c>
    </row>
    <row r="3504" spans="1:2" x14ac:dyDescent="0.25">
      <c r="A3504" s="62">
        <v>27112802</v>
      </c>
      <c r="B3504" s="63" t="s">
        <v>18479</v>
      </c>
    </row>
    <row r="3505" spans="1:2" x14ac:dyDescent="0.25">
      <c r="A3505" s="62">
        <v>27112803</v>
      </c>
      <c r="B3505" s="63" t="s">
        <v>9923</v>
      </c>
    </row>
    <row r="3506" spans="1:2" x14ac:dyDescent="0.25">
      <c r="A3506" s="62">
        <v>27112804</v>
      </c>
      <c r="B3506" s="63" t="s">
        <v>9903</v>
      </c>
    </row>
    <row r="3507" spans="1:2" x14ac:dyDescent="0.25">
      <c r="A3507" s="62">
        <v>27112805</v>
      </c>
      <c r="B3507" s="63" t="s">
        <v>15871</v>
      </c>
    </row>
    <row r="3508" spans="1:2" x14ac:dyDescent="0.25">
      <c r="A3508" s="62">
        <v>27112806</v>
      </c>
      <c r="B3508" s="63" t="s">
        <v>846</v>
      </c>
    </row>
    <row r="3509" spans="1:2" x14ac:dyDescent="0.25">
      <c r="A3509" s="62">
        <v>27112807</v>
      </c>
      <c r="B3509" s="63" t="s">
        <v>11360</v>
      </c>
    </row>
    <row r="3510" spans="1:2" x14ac:dyDescent="0.25">
      <c r="A3510" s="62">
        <v>27112808</v>
      </c>
      <c r="B3510" s="63" t="s">
        <v>16312</v>
      </c>
    </row>
    <row r="3511" spans="1:2" x14ac:dyDescent="0.25">
      <c r="A3511" s="62">
        <v>27112809</v>
      </c>
      <c r="B3511" s="63" t="s">
        <v>7761</v>
      </c>
    </row>
    <row r="3512" spans="1:2" x14ac:dyDescent="0.25">
      <c r="A3512" s="62">
        <v>27112810</v>
      </c>
      <c r="B3512" s="63" t="s">
        <v>17404</v>
      </c>
    </row>
    <row r="3513" spans="1:2" x14ac:dyDescent="0.25">
      <c r="A3513" s="62">
        <v>27112811</v>
      </c>
      <c r="B3513" s="63" t="s">
        <v>14486</v>
      </c>
    </row>
    <row r="3514" spans="1:2" x14ac:dyDescent="0.25">
      <c r="A3514" s="62">
        <v>27112812</v>
      </c>
      <c r="B3514" s="63" t="s">
        <v>8804</v>
      </c>
    </row>
    <row r="3515" spans="1:2" x14ac:dyDescent="0.25">
      <c r="A3515" s="62">
        <v>27112813</v>
      </c>
      <c r="B3515" s="63" t="s">
        <v>4949</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8221</v>
      </c>
    </row>
    <row r="3520" spans="1:2" x14ac:dyDescent="0.25">
      <c r="A3520" s="62">
        <v>27112820</v>
      </c>
      <c r="B3520" s="63" t="s">
        <v>11448</v>
      </c>
    </row>
    <row r="3521" spans="1:2" x14ac:dyDescent="0.25">
      <c r="A3521" s="62">
        <v>27112821</v>
      </c>
      <c r="B3521" s="63" t="s">
        <v>3670</v>
      </c>
    </row>
    <row r="3522" spans="1:2" x14ac:dyDescent="0.25">
      <c r="A3522" s="62">
        <v>27112822</v>
      </c>
      <c r="B3522" s="63" t="s">
        <v>17780</v>
      </c>
    </row>
    <row r="3523" spans="1:2" x14ac:dyDescent="0.25">
      <c r="A3523" s="62">
        <v>27112823</v>
      </c>
      <c r="B3523" s="63" t="s">
        <v>5666</v>
      </c>
    </row>
    <row r="3524" spans="1:2" x14ac:dyDescent="0.25">
      <c r="A3524" s="62">
        <v>27112824</v>
      </c>
      <c r="B3524" s="63" t="s">
        <v>14975</v>
      </c>
    </row>
    <row r="3525" spans="1:2" x14ac:dyDescent="0.25">
      <c r="A3525" s="62">
        <v>27112825</v>
      </c>
      <c r="B3525" s="63" t="s">
        <v>15667</v>
      </c>
    </row>
    <row r="3526" spans="1:2" x14ac:dyDescent="0.25">
      <c r="A3526" s="62">
        <v>27112826</v>
      </c>
      <c r="B3526" s="63" t="s">
        <v>11043</v>
      </c>
    </row>
    <row r="3527" spans="1:2" x14ac:dyDescent="0.25">
      <c r="A3527" s="62">
        <v>27112901</v>
      </c>
      <c r="B3527" s="63" t="s">
        <v>10697</v>
      </c>
    </row>
    <row r="3528" spans="1:2" x14ac:dyDescent="0.25">
      <c r="A3528" s="62">
        <v>27112902</v>
      </c>
      <c r="B3528" s="63" t="s">
        <v>2724</v>
      </c>
    </row>
    <row r="3529" spans="1:2" x14ac:dyDescent="0.25">
      <c r="A3529" s="62">
        <v>27112903</v>
      </c>
      <c r="B3529" s="63" t="s">
        <v>7537</v>
      </c>
    </row>
    <row r="3530" spans="1:2" x14ac:dyDescent="0.25">
      <c r="A3530" s="62">
        <v>27112904</v>
      </c>
      <c r="B3530" s="63" t="s">
        <v>15676</v>
      </c>
    </row>
    <row r="3531" spans="1:2" x14ac:dyDescent="0.25">
      <c r="A3531" s="62">
        <v>27112905</v>
      </c>
      <c r="B3531" s="63" t="s">
        <v>10964</v>
      </c>
    </row>
    <row r="3532" spans="1:2" x14ac:dyDescent="0.25">
      <c r="A3532" s="62">
        <v>27112906</v>
      </c>
      <c r="B3532" s="63" t="s">
        <v>9819</v>
      </c>
    </row>
    <row r="3533" spans="1:2" x14ac:dyDescent="0.25">
      <c r="A3533" s="62">
        <v>27112907</v>
      </c>
      <c r="B3533" s="63" t="s">
        <v>18079</v>
      </c>
    </row>
    <row r="3534" spans="1:2" x14ac:dyDescent="0.25">
      <c r="A3534" s="62">
        <v>27112908</v>
      </c>
      <c r="B3534" s="63" t="s">
        <v>17988</v>
      </c>
    </row>
    <row r="3535" spans="1:2" x14ac:dyDescent="0.25">
      <c r="A3535" s="62">
        <v>27113001</v>
      </c>
      <c r="B3535" s="63" t="s">
        <v>12110</v>
      </c>
    </row>
    <row r="3536" spans="1:2" x14ac:dyDescent="0.25">
      <c r="A3536" s="62">
        <v>27113002</v>
      </c>
      <c r="B3536" s="63" t="s">
        <v>8352</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2307</v>
      </c>
    </row>
    <row r="3541" spans="1:2" x14ac:dyDescent="0.25">
      <c r="A3541" s="62">
        <v>27113103</v>
      </c>
      <c r="B3541" s="63" t="s">
        <v>13559</v>
      </c>
    </row>
    <row r="3542" spans="1:2" x14ac:dyDescent="0.25">
      <c r="A3542" s="62">
        <v>27113201</v>
      </c>
      <c r="B3542" s="63" t="s">
        <v>9311</v>
      </c>
    </row>
    <row r="3543" spans="1:2" x14ac:dyDescent="0.25">
      <c r="A3543" s="62">
        <v>27113202</v>
      </c>
      <c r="B3543" s="63" t="s">
        <v>14844</v>
      </c>
    </row>
    <row r="3544" spans="1:2" x14ac:dyDescent="0.25">
      <c r="A3544" s="62">
        <v>27113203</v>
      </c>
      <c r="B3544" s="63" t="s">
        <v>14678</v>
      </c>
    </row>
    <row r="3545" spans="1:2" x14ac:dyDescent="0.25">
      <c r="A3545" s="62">
        <v>27113204</v>
      </c>
      <c r="B3545" s="63" t="s">
        <v>8308</v>
      </c>
    </row>
    <row r="3546" spans="1:2" x14ac:dyDescent="0.25">
      <c r="A3546" s="62">
        <v>27121501</v>
      </c>
      <c r="B3546" s="63" t="s">
        <v>17836</v>
      </c>
    </row>
    <row r="3547" spans="1:2" x14ac:dyDescent="0.25">
      <c r="A3547" s="62">
        <v>27121502</v>
      </c>
      <c r="B3547" s="63" t="s">
        <v>15376</v>
      </c>
    </row>
    <row r="3548" spans="1:2" x14ac:dyDescent="0.25">
      <c r="A3548" s="62">
        <v>27121503</v>
      </c>
      <c r="B3548" s="63" t="s">
        <v>8551</v>
      </c>
    </row>
    <row r="3549" spans="1:2" x14ac:dyDescent="0.25">
      <c r="A3549" s="62">
        <v>27121601</v>
      </c>
      <c r="B3549" s="63" t="s">
        <v>11103</v>
      </c>
    </row>
    <row r="3550" spans="1:2" x14ac:dyDescent="0.25">
      <c r="A3550" s="62">
        <v>27121602</v>
      </c>
      <c r="B3550" s="63" t="s">
        <v>18749</v>
      </c>
    </row>
    <row r="3551" spans="1:2" x14ac:dyDescent="0.25">
      <c r="A3551" s="62">
        <v>27121603</v>
      </c>
      <c r="B3551" s="63" t="s">
        <v>18469</v>
      </c>
    </row>
    <row r="3552" spans="1:2" x14ac:dyDescent="0.25">
      <c r="A3552" s="62">
        <v>27121604</v>
      </c>
      <c r="B3552" s="63" t="s">
        <v>7416</v>
      </c>
    </row>
    <row r="3553" spans="1:2" x14ac:dyDescent="0.25">
      <c r="A3553" s="62">
        <v>27121605</v>
      </c>
      <c r="B3553" s="63" t="s">
        <v>13430</v>
      </c>
    </row>
    <row r="3554" spans="1:2" x14ac:dyDescent="0.25">
      <c r="A3554" s="62">
        <v>27121606</v>
      </c>
      <c r="B3554" s="63" t="s">
        <v>16494</v>
      </c>
    </row>
    <row r="3555" spans="1:2" x14ac:dyDescent="0.25">
      <c r="A3555" s="62">
        <v>27121701</v>
      </c>
      <c r="B3555" s="63" t="s">
        <v>14428</v>
      </c>
    </row>
    <row r="3556" spans="1:2" x14ac:dyDescent="0.25">
      <c r="A3556" s="62">
        <v>27121702</v>
      </c>
      <c r="B3556" s="63" t="s">
        <v>12550</v>
      </c>
    </row>
    <row r="3557" spans="1:2" x14ac:dyDescent="0.25">
      <c r="A3557" s="62">
        <v>27121703</v>
      </c>
      <c r="B3557" s="63" t="s">
        <v>3319</v>
      </c>
    </row>
    <row r="3558" spans="1:2" x14ac:dyDescent="0.25">
      <c r="A3558" s="62">
        <v>27121704</v>
      </c>
      <c r="B3558" s="63" t="s">
        <v>9422</v>
      </c>
    </row>
    <row r="3559" spans="1:2" x14ac:dyDescent="0.25">
      <c r="A3559" s="62">
        <v>27121705</v>
      </c>
      <c r="B3559" s="63" t="s">
        <v>16772</v>
      </c>
    </row>
    <row r="3560" spans="1:2" x14ac:dyDescent="0.25">
      <c r="A3560" s="62">
        <v>27121706</v>
      </c>
      <c r="B3560" s="63" t="s">
        <v>14438</v>
      </c>
    </row>
    <row r="3561" spans="1:2" x14ac:dyDescent="0.25">
      <c r="A3561" s="62">
        <v>27121707</v>
      </c>
      <c r="B3561" s="63" t="s">
        <v>8215</v>
      </c>
    </row>
    <row r="3562" spans="1:2" x14ac:dyDescent="0.25">
      <c r="A3562" s="62">
        <v>27126101</v>
      </c>
      <c r="B3562" s="63" t="s">
        <v>10316</v>
      </c>
    </row>
    <row r="3563" spans="1:2" x14ac:dyDescent="0.25">
      <c r="A3563" s="62">
        <v>27126102</v>
      </c>
      <c r="B3563" s="63" t="s">
        <v>12809</v>
      </c>
    </row>
    <row r="3564" spans="1:2" x14ac:dyDescent="0.25">
      <c r="A3564" s="62">
        <v>27131501</v>
      </c>
      <c r="B3564" s="63" t="s">
        <v>17417</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6242</v>
      </c>
    </row>
    <row r="3569" spans="1:2" x14ac:dyDescent="0.25">
      <c r="A3569" s="62">
        <v>27131507</v>
      </c>
      <c r="B3569" s="63" t="s">
        <v>416</v>
      </c>
    </row>
    <row r="3570" spans="1:2" x14ac:dyDescent="0.25">
      <c r="A3570" s="62">
        <v>27131508</v>
      </c>
      <c r="B3570" s="63" t="s">
        <v>9744</v>
      </c>
    </row>
    <row r="3571" spans="1:2" x14ac:dyDescent="0.25">
      <c r="A3571" s="62">
        <v>27131509</v>
      </c>
      <c r="B3571" s="63" t="s">
        <v>7864</v>
      </c>
    </row>
    <row r="3572" spans="1:2" x14ac:dyDescent="0.25">
      <c r="A3572" s="62">
        <v>27131510</v>
      </c>
      <c r="B3572" s="63" t="s">
        <v>13622</v>
      </c>
    </row>
    <row r="3573" spans="1:2" x14ac:dyDescent="0.25">
      <c r="A3573" s="62">
        <v>27131511</v>
      </c>
      <c r="B3573" s="63" t="s">
        <v>10339</v>
      </c>
    </row>
    <row r="3574" spans="1:2" x14ac:dyDescent="0.25">
      <c r="A3574" s="62">
        <v>27131512</v>
      </c>
      <c r="B3574" s="63" t="s">
        <v>5707</v>
      </c>
    </row>
    <row r="3575" spans="1:2" x14ac:dyDescent="0.25">
      <c r="A3575" s="62">
        <v>27131601</v>
      </c>
      <c r="B3575" s="63" t="s">
        <v>10056</v>
      </c>
    </row>
    <row r="3576" spans="1:2" x14ac:dyDescent="0.25">
      <c r="A3576" s="62">
        <v>27131603</v>
      </c>
      <c r="B3576" s="63" t="s">
        <v>4164</v>
      </c>
    </row>
    <row r="3577" spans="1:2" x14ac:dyDescent="0.25">
      <c r="A3577" s="62">
        <v>27131604</v>
      </c>
      <c r="B3577" s="63" t="s">
        <v>3019</v>
      </c>
    </row>
    <row r="3578" spans="1:2" x14ac:dyDescent="0.25">
      <c r="A3578" s="62">
        <v>27131605</v>
      </c>
      <c r="B3578" s="63" t="s">
        <v>16023</v>
      </c>
    </row>
    <row r="3579" spans="1:2" x14ac:dyDescent="0.25">
      <c r="A3579" s="62">
        <v>27131608</v>
      </c>
      <c r="B3579" s="63" t="s">
        <v>627</v>
      </c>
    </row>
    <row r="3580" spans="1:2" x14ac:dyDescent="0.25">
      <c r="A3580" s="62">
        <v>27131609</v>
      </c>
      <c r="B3580" s="63" t="s">
        <v>4687</v>
      </c>
    </row>
    <row r="3581" spans="1:2" x14ac:dyDescent="0.25">
      <c r="A3581" s="62">
        <v>27131610</v>
      </c>
      <c r="B3581" s="63" t="s">
        <v>3776</v>
      </c>
    </row>
    <row r="3582" spans="1:2" x14ac:dyDescent="0.25">
      <c r="A3582" s="62">
        <v>27131613</v>
      </c>
      <c r="B3582" s="63" t="s">
        <v>13089</v>
      </c>
    </row>
    <row r="3583" spans="1:2" x14ac:dyDescent="0.25">
      <c r="A3583" s="62">
        <v>27131614</v>
      </c>
      <c r="B3583" s="63" t="s">
        <v>8193</v>
      </c>
    </row>
    <row r="3584" spans="1:2" x14ac:dyDescent="0.25">
      <c r="A3584" s="62">
        <v>27131701</v>
      </c>
      <c r="B3584" s="63" t="s">
        <v>18599</v>
      </c>
    </row>
    <row r="3585" spans="1:2" x14ac:dyDescent="0.25">
      <c r="A3585" s="62">
        <v>27131702</v>
      </c>
      <c r="B3585" s="63" t="s">
        <v>17149</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17582</v>
      </c>
    </row>
    <row r="3597" spans="1:2" x14ac:dyDescent="0.25">
      <c r="A3597" s="62">
        <v>30101503</v>
      </c>
      <c r="B3597" s="63" t="s">
        <v>17287</v>
      </c>
    </row>
    <row r="3598" spans="1:2" x14ac:dyDescent="0.25">
      <c r="A3598" s="62">
        <v>30101504</v>
      </c>
      <c r="B3598" s="63" t="s">
        <v>4654</v>
      </c>
    </row>
    <row r="3599" spans="1:2" x14ac:dyDescent="0.25">
      <c r="A3599" s="62">
        <v>30101505</v>
      </c>
      <c r="B3599" s="63" t="s">
        <v>2200</v>
      </c>
    </row>
    <row r="3600" spans="1:2" x14ac:dyDescent="0.25">
      <c r="A3600" s="62">
        <v>30101506</v>
      </c>
      <c r="B3600" s="63" t="s">
        <v>7967</v>
      </c>
    </row>
    <row r="3601" spans="1:2" x14ac:dyDescent="0.25">
      <c r="A3601" s="62">
        <v>30101507</v>
      </c>
      <c r="B3601" s="63" t="s">
        <v>2929</v>
      </c>
    </row>
    <row r="3602" spans="1:2" x14ac:dyDescent="0.25">
      <c r="A3602" s="62">
        <v>30101508</v>
      </c>
      <c r="B3602" s="63" t="s">
        <v>9376</v>
      </c>
    </row>
    <row r="3603" spans="1:2" x14ac:dyDescent="0.25">
      <c r="A3603" s="62">
        <v>30101509</v>
      </c>
      <c r="B3603" s="63" t="s">
        <v>11041</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16580</v>
      </c>
    </row>
    <row r="3608" spans="1:2" x14ac:dyDescent="0.25">
      <c r="A3608" s="62">
        <v>30101514</v>
      </c>
      <c r="B3608" s="63" t="s">
        <v>12583</v>
      </c>
    </row>
    <row r="3609" spans="1:2" x14ac:dyDescent="0.25">
      <c r="A3609" s="62">
        <v>30101515</v>
      </c>
      <c r="B3609" s="63" t="s">
        <v>4458</v>
      </c>
    </row>
    <row r="3610" spans="1:2" x14ac:dyDescent="0.25">
      <c r="A3610" s="62">
        <v>30101516</v>
      </c>
      <c r="B3610" s="63" t="s">
        <v>15183</v>
      </c>
    </row>
    <row r="3611" spans="1:2" x14ac:dyDescent="0.25">
      <c r="A3611" s="62">
        <v>30101517</v>
      </c>
      <c r="B3611" s="63" t="s">
        <v>4583</v>
      </c>
    </row>
    <row r="3612" spans="1:2" x14ac:dyDescent="0.25">
      <c r="A3612" s="62">
        <v>30101601</v>
      </c>
      <c r="B3612" s="63" t="s">
        <v>14664</v>
      </c>
    </row>
    <row r="3613" spans="1:2" x14ac:dyDescent="0.25">
      <c r="A3613" s="62">
        <v>30101602</v>
      </c>
      <c r="B3613" s="63" t="s">
        <v>3686</v>
      </c>
    </row>
    <row r="3614" spans="1:2" x14ac:dyDescent="0.25">
      <c r="A3614" s="62">
        <v>30101603</v>
      </c>
      <c r="B3614" s="63" t="s">
        <v>4078</v>
      </c>
    </row>
    <row r="3615" spans="1:2" x14ac:dyDescent="0.25">
      <c r="A3615" s="62">
        <v>30101604</v>
      </c>
      <c r="B3615" s="63" t="s">
        <v>4559</v>
      </c>
    </row>
    <row r="3616" spans="1:2" x14ac:dyDescent="0.25">
      <c r="A3616" s="62">
        <v>30101605</v>
      </c>
      <c r="B3616" s="63" t="s">
        <v>16305</v>
      </c>
    </row>
    <row r="3617" spans="1:2" x14ac:dyDescent="0.25">
      <c r="A3617" s="62">
        <v>30101606</v>
      </c>
      <c r="B3617" s="63" t="s">
        <v>409</v>
      </c>
    </row>
    <row r="3618" spans="1:2" x14ac:dyDescent="0.25">
      <c r="A3618" s="62">
        <v>30101607</v>
      </c>
      <c r="B3618" s="63" t="s">
        <v>5052</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4657</v>
      </c>
    </row>
    <row r="3623" spans="1:2" x14ac:dyDescent="0.25">
      <c r="A3623" s="62">
        <v>30101612</v>
      </c>
      <c r="B3623" s="63" t="s">
        <v>7535</v>
      </c>
    </row>
    <row r="3624" spans="1:2" x14ac:dyDescent="0.25">
      <c r="A3624" s="62">
        <v>30101613</v>
      </c>
      <c r="B3624" s="63" t="s">
        <v>14010</v>
      </c>
    </row>
    <row r="3625" spans="1:2" x14ac:dyDescent="0.25">
      <c r="A3625" s="62">
        <v>30101614</v>
      </c>
      <c r="B3625" s="63" t="s">
        <v>6009</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14637</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16257</v>
      </c>
    </row>
    <row r="3635" spans="1:2" x14ac:dyDescent="0.25">
      <c r="A3635" s="62">
        <v>30101706</v>
      </c>
      <c r="B3635" s="63" t="s">
        <v>17753</v>
      </c>
    </row>
    <row r="3636" spans="1:2" x14ac:dyDescent="0.25">
      <c r="A3636" s="62">
        <v>30101707</v>
      </c>
      <c r="B3636" s="63" t="s">
        <v>9772</v>
      </c>
    </row>
    <row r="3637" spans="1:2" x14ac:dyDescent="0.25">
      <c r="A3637" s="62">
        <v>30101708</v>
      </c>
      <c r="B3637" s="63" t="s">
        <v>3865</v>
      </c>
    </row>
    <row r="3638" spans="1:2" x14ac:dyDescent="0.25">
      <c r="A3638" s="62">
        <v>30101709</v>
      </c>
      <c r="B3638" s="63" t="s">
        <v>4875</v>
      </c>
    </row>
    <row r="3639" spans="1:2" x14ac:dyDescent="0.25">
      <c r="A3639" s="62">
        <v>30101710</v>
      </c>
      <c r="B3639" s="63" t="s">
        <v>15341</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14803</v>
      </c>
    </row>
    <row r="3645" spans="1:2" x14ac:dyDescent="0.25">
      <c r="A3645" s="62">
        <v>30101716</v>
      </c>
      <c r="B3645" s="63" t="s">
        <v>15445</v>
      </c>
    </row>
    <row r="3646" spans="1:2" x14ac:dyDescent="0.25">
      <c r="A3646" s="62">
        <v>30101717</v>
      </c>
      <c r="B3646" s="63" t="s">
        <v>14923</v>
      </c>
    </row>
    <row r="3647" spans="1:2" x14ac:dyDescent="0.25">
      <c r="A3647" s="62">
        <v>30101718</v>
      </c>
      <c r="B3647" s="63" t="s">
        <v>3571</v>
      </c>
    </row>
    <row r="3648" spans="1:2" x14ac:dyDescent="0.25">
      <c r="A3648" s="62">
        <v>30101801</v>
      </c>
      <c r="B3648" s="63" t="s">
        <v>5714</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15557</v>
      </c>
    </row>
    <row r="3655" spans="1:2" x14ac:dyDescent="0.25">
      <c r="A3655" s="62">
        <v>30101808</v>
      </c>
      <c r="B3655" s="63" t="s">
        <v>10302</v>
      </c>
    </row>
    <row r="3656" spans="1:2" x14ac:dyDescent="0.25">
      <c r="A3656" s="62">
        <v>30101809</v>
      </c>
      <c r="B3656" s="63" t="s">
        <v>3062</v>
      </c>
    </row>
    <row r="3657" spans="1:2" x14ac:dyDescent="0.25">
      <c r="A3657" s="62">
        <v>30101810</v>
      </c>
      <c r="B3657" s="63" t="s">
        <v>8011</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7981</v>
      </c>
    </row>
    <row r="3662" spans="1:2" x14ac:dyDescent="0.25">
      <c r="A3662" s="62">
        <v>30101815</v>
      </c>
      <c r="B3662" s="63" t="s">
        <v>11362</v>
      </c>
    </row>
    <row r="3663" spans="1:2" x14ac:dyDescent="0.25">
      <c r="A3663" s="62">
        <v>30101816</v>
      </c>
      <c r="B3663" s="63" t="s">
        <v>13536</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7594</v>
      </c>
    </row>
    <row r="3668" spans="1:2" x14ac:dyDescent="0.25">
      <c r="A3668" s="62">
        <v>30101904</v>
      </c>
      <c r="B3668" s="63" t="s">
        <v>4330</v>
      </c>
    </row>
    <row r="3669" spans="1:2" x14ac:dyDescent="0.25">
      <c r="A3669" s="62">
        <v>30101905</v>
      </c>
      <c r="B3669" s="63" t="s">
        <v>21</v>
      </c>
    </row>
    <row r="3670" spans="1:2" x14ac:dyDescent="0.25">
      <c r="A3670" s="62">
        <v>30101906</v>
      </c>
      <c r="B3670" s="63" t="s">
        <v>17809</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6454</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4581</v>
      </c>
    </row>
    <row r="3686" spans="1:2" x14ac:dyDescent="0.25">
      <c r="A3686" s="62">
        <v>30101923</v>
      </c>
      <c r="B3686" s="63" t="s">
        <v>13181</v>
      </c>
    </row>
    <row r="3687" spans="1:2" x14ac:dyDescent="0.25">
      <c r="A3687" s="62">
        <v>30102001</v>
      </c>
      <c r="B3687" s="63" t="s">
        <v>8672</v>
      </c>
    </row>
    <row r="3688" spans="1:2" x14ac:dyDescent="0.25">
      <c r="A3688" s="62">
        <v>30102002</v>
      </c>
      <c r="B3688" s="63" t="s">
        <v>13097</v>
      </c>
    </row>
    <row r="3689" spans="1:2" x14ac:dyDescent="0.25">
      <c r="A3689" s="62">
        <v>30102003</v>
      </c>
      <c r="B3689" s="63" t="s">
        <v>7776</v>
      </c>
    </row>
    <row r="3690" spans="1:2" x14ac:dyDescent="0.25">
      <c r="A3690" s="62">
        <v>30102004</v>
      </c>
      <c r="B3690" s="63" t="s">
        <v>518</v>
      </c>
    </row>
    <row r="3691" spans="1:2" x14ac:dyDescent="0.25">
      <c r="A3691" s="62">
        <v>30102005</v>
      </c>
      <c r="B3691" s="63" t="s">
        <v>17986</v>
      </c>
    </row>
    <row r="3692" spans="1:2" x14ac:dyDescent="0.25">
      <c r="A3692" s="62">
        <v>30102006</v>
      </c>
      <c r="B3692" s="63" t="s">
        <v>5275</v>
      </c>
    </row>
    <row r="3693" spans="1:2" x14ac:dyDescent="0.25">
      <c r="A3693" s="62">
        <v>30102007</v>
      </c>
      <c r="B3693" s="63" t="s">
        <v>15052</v>
      </c>
    </row>
    <row r="3694" spans="1:2" x14ac:dyDescent="0.25">
      <c r="A3694" s="62">
        <v>30102008</v>
      </c>
      <c r="B3694" s="63" t="s">
        <v>7327</v>
      </c>
    </row>
    <row r="3695" spans="1:2" x14ac:dyDescent="0.25">
      <c r="A3695" s="62">
        <v>30102009</v>
      </c>
      <c r="B3695" s="63" t="s">
        <v>15734</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5483</v>
      </c>
    </row>
    <row r="3700" spans="1:2" x14ac:dyDescent="0.25">
      <c r="A3700" s="62">
        <v>30102014</v>
      </c>
      <c r="B3700" s="63" t="s">
        <v>12699</v>
      </c>
    </row>
    <row r="3701" spans="1:2" x14ac:dyDescent="0.25">
      <c r="A3701" s="62">
        <v>30102015</v>
      </c>
      <c r="B3701" s="63" t="s">
        <v>14175</v>
      </c>
    </row>
    <row r="3702" spans="1:2" x14ac:dyDescent="0.25">
      <c r="A3702" s="62">
        <v>30102201</v>
      </c>
      <c r="B3702" s="63" t="s">
        <v>17900</v>
      </c>
    </row>
    <row r="3703" spans="1:2" x14ac:dyDescent="0.25">
      <c r="A3703" s="62">
        <v>30102202</v>
      </c>
      <c r="B3703" s="63" t="s">
        <v>13903</v>
      </c>
    </row>
    <row r="3704" spans="1:2" x14ac:dyDescent="0.25">
      <c r="A3704" s="62">
        <v>30102203</v>
      </c>
      <c r="B3704" s="63" t="s">
        <v>3524</v>
      </c>
    </row>
    <row r="3705" spans="1:2" x14ac:dyDescent="0.25">
      <c r="A3705" s="62">
        <v>30102204</v>
      </c>
      <c r="B3705" s="63" t="s">
        <v>9214</v>
      </c>
    </row>
    <row r="3706" spans="1:2" x14ac:dyDescent="0.25">
      <c r="A3706" s="62">
        <v>30102205</v>
      </c>
      <c r="B3706" s="63" t="s">
        <v>3736</v>
      </c>
    </row>
    <row r="3707" spans="1:2" x14ac:dyDescent="0.25">
      <c r="A3707" s="62">
        <v>30102206</v>
      </c>
      <c r="B3707" s="63" t="s">
        <v>3729</v>
      </c>
    </row>
    <row r="3708" spans="1:2" x14ac:dyDescent="0.25">
      <c r="A3708" s="62">
        <v>30102207</v>
      </c>
      <c r="B3708" s="63" t="s">
        <v>9197</v>
      </c>
    </row>
    <row r="3709" spans="1:2" x14ac:dyDescent="0.25">
      <c r="A3709" s="62">
        <v>30102208</v>
      </c>
      <c r="B3709" s="63" t="s">
        <v>14645</v>
      </c>
    </row>
    <row r="3710" spans="1:2" x14ac:dyDescent="0.25">
      <c r="A3710" s="62">
        <v>30102209</v>
      </c>
      <c r="B3710" s="63" t="s">
        <v>6912</v>
      </c>
    </row>
    <row r="3711" spans="1:2" x14ac:dyDescent="0.25">
      <c r="A3711" s="62">
        <v>30102210</v>
      </c>
      <c r="B3711" s="63" t="s">
        <v>9553</v>
      </c>
    </row>
    <row r="3712" spans="1:2" x14ac:dyDescent="0.25">
      <c r="A3712" s="62">
        <v>30102211</v>
      </c>
      <c r="B3712" s="63" t="s">
        <v>4476</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6577</v>
      </c>
    </row>
    <row r="3720" spans="1:2" x14ac:dyDescent="0.25">
      <c r="A3720" s="62">
        <v>30102220</v>
      </c>
      <c r="B3720" s="63" t="s">
        <v>501</v>
      </c>
    </row>
    <row r="3721" spans="1:2" x14ac:dyDescent="0.25">
      <c r="A3721" s="62">
        <v>30102301</v>
      </c>
      <c r="B3721" s="63" t="s">
        <v>7463</v>
      </c>
    </row>
    <row r="3722" spans="1:2" x14ac:dyDescent="0.25">
      <c r="A3722" s="62">
        <v>30102302</v>
      </c>
      <c r="B3722" s="63" t="s">
        <v>12671</v>
      </c>
    </row>
    <row r="3723" spans="1:2" x14ac:dyDescent="0.25">
      <c r="A3723" s="62">
        <v>30102303</v>
      </c>
      <c r="B3723" s="63" t="s">
        <v>217</v>
      </c>
    </row>
    <row r="3724" spans="1:2" x14ac:dyDescent="0.25">
      <c r="A3724" s="62">
        <v>30102304</v>
      </c>
      <c r="B3724" s="63" t="s">
        <v>15462</v>
      </c>
    </row>
    <row r="3725" spans="1:2" x14ac:dyDescent="0.25">
      <c r="A3725" s="62">
        <v>30102305</v>
      </c>
      <c r="B3725" s="63" t="s">
        <v>14477</v>
      </c>
    </row>
    <row r="3726" spans="1:2" x14ac:dyDescent="0.25">
      <c r="A3726" s="62">
        <v>30102306</v>
      </c>
      <c r="B3726" s="63" t="s">
        <v>4968</v>
      </c>
    </row>
    <row r="3727" spans="1:2" x14ac:dyDescent="0.25">
      <c r="A3727" s="62">
        <v>30102307</v>
      </c>
      <c r="B3727" s="63" t="s">
        <v>18076</v>
      </c>
    </row>
    <row r="3728" spans="1:2" x14ac:dyDescent="0.25">
      <c r="A3728" s="62">
        <v>30102308</v>
      </c>
      <c r="B3728" s="63" t="s">
        <v>7824</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8030</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16012</v>
      </c>
    </row>
    <row r="3739" spans="1:2" x14ac:dyDescent="0.25">
      <c r="A3739" s="62">
        <v>30102403</v>
      </c>
      <c r="B3739" s="63" t="s">
        <v>5949</v>
      </c>
    </row>
    <row r="3740" spans="1:2" x14ac:dyDescent="0.25">
      <c r="A3740" s="62">
        <v>30102404</v>
      </c>
      <c r="B3740" s="63" t="s">
        <v>12153</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8712</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7883</v>
      </c>
    </row>
    <row r="3754" spans="1:2" x14ac:dyDescent="0.25">
      <c r="A3754" s="62">
        <v>30102501</v>
      </c>
      <c r="B3754" s="63" t="s">
        <v>15666</v>
      </c>
    </row>
    <row r="3755" spans="1:2" x14ac:dyDescent="0.25">
      <c r="A3755" s="62">
        <v>30102502</v>
      </c>
      <c r="B3755" s="63" t="s">
        <v>3707</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16458</v>
      </c>
    </row>
    <row r="3767" spans="1:2" x14ac:dyDescent="0.25">
      <c r="A3767" s="62">
        <v>30102514</v>
      </c>
      <c r="B3767" s="63" t="s">
        <v>9444</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11304</v>
      </c>
    </row>
    <row r="3774" spans="1:2" x14ac:dyDescent="0.25">
      <c r="A3774" s="62">
        <v>30102521</v>
      </c>
      <c r="B3774" s="63" t="s">
        <v>17557</v>
      </c>
    </row>
    <row r="3775" spans="1:2" x14ac:dyDescent="0.25">
      <c r="A3775" s="62">
        <v>30102522</v>
      </c>
      <c r="B3775" s="63" t="s">
        <v>14733</v>
      </c>
    </row>
    <row r="3776" spans="1:2" x14ac:dyDescent="0.25">
      <c r="A3776" s="62">
        <v>30102523</v>
      </c>
      <c r="B3776" s="63" t="s">
        <v>5736</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15487</v>
      </c>
    </row>
    <row r="3785" spans="1:2" x14ac:dyDescent="0.25">
      <c r="A3785" s="62">
        <v>30102606</v>
      </c>
      <c r="B3785" s="63" t="s">
        <v>4103</v>
      </c>
    </row>
    <row r="3786" spans="1:2" x14ac:dyDescent="0.25">
      <c r="A3786" s="62">
        <v>30102607</v>
      </c>
      <c r="B3786" s="63" t="s">
        <v>16110</v>
      </c>
    </row>
    <row r="3787" spans="1:2" x14ac:dyDescent="0.25">
      <c r="A3787" s="62">
        <v>30102608</v>
      </c>
      <c r="B3787" s="63" t="s">
        <v>17857</v>
      </c>
    </row>
    <row r="3788" spans="1:2" x14ac:dyDescent="0.25">
      <c r="A3788" s="62">
        <v>30102609</v>
      </c>
      <c r="B3788" s="63" t="s">
        <v>18128</v>
      </c>
    </row>
    <row r="3789" spans="1:2" x14ac:dyDescent="0.25">
      <c r="A3789" s="62">
        <v>30102610</v>
      </c>
      <c r="B3789" s="63" t="s">
        <v>9370</v>
      </c>
    </row>
    <row r="3790" spans="1:2" x14ac:dyDescent="0.25">
      <c r="A3790" s="62">
        <v>30102611</v>
      </c>
      <c r="B3790" s="63" t="s">
        <v>3965</v>
      </c>
    </row>
    <row r="3791" spans="1:2" x14ac:dyDescent="0.25">
      <c r="A3791" s="62">
        <v>30102612</v>
      </c>
      <c r="B3791" s="63" t="s">
        <v>13314</v>
      </c>
    </row>
    <row r="3792" spans="1:2" x14ac:dyDescent="0.25">
      <c r="A3792" s="62">
        <v>30102613</v>
      </c>
      <c r="B3792" s="63" t="s">
        <v>8910</v>
      </c>
    </row>
    <row r="3793" spans="1:2" x14ac:dyDescent="0.25">
      <c r="A3793" s="62">
        <v>30102614</v>
      </c>
      <c r="B3793" s="63" t="s">
        <v>16655</v>
      </c>
    </row>
    <row r="3794" spans="1:2" x14ac:dyDescent="0.25">
      <c r="A3794" s="62">
        <v>30102615</v>
      </c>
      <c r="B3794" s="63" t="s">
        <v>14188</v>
      </c>
    </row>
    <row r="3795" spans="1:2" x14ac:dyDescent="0.25">
      <c r="A3795" s="62">
        <v>30102616</v>
      </c>
      <c r="B3795" s="63" t="s">
        <v>11710</v>
      </c>
    </row>
    <row r="3796" spans="1:2" x14ac:dyDescent="0.25">
      <c r="A3796" s="62">
        <v>30102801</v>
      </c>
      <c r="B3796" s="63" t="s">
        <v>4989</v>
      </c>
    </row>
    <row r="3797" spans="1:2" x14ac:dyDescent="0.25">
      <c r="A3797" s="62">
        <v>30102802</v>
      </c>
      <c r="B3797" s="63" t="s">
        <v>7042</v>
      </c>
    </row>
    <row r="3798" spans="1:2" x14ac:dyDescent="0.25">
      <c r="A3798" s="62">
        <v>30102803</v>
      </c>
      <c r="B3798" s="63" t="s">
        <v>5136</v>
      </c>
    </row>
    <row r="3799" spans="1:2" x14ac:dyDescent="0.25">
      <c r="A3799" s="62">
        <v>30102901</v>
      </c>
      <c r="B3799" s="63" t="s">
        <v>12044</v>
      </c>
    </row>
    <row r="3800" spans="1:2" x14ac:dyDescent="0.25">
      <c r="A3800" s="62">
        <v>30102903</v>
      </c>
      <c r="B3800" s="63" t="s">
        <v>18774</v>
      </c>
    </row>
    <row r="3801" spans="1:2" x14ac:dyDescent="0.25">
      <c r="A3801" s="62">
        <v>30102904</v>
      </c>
      <c r="B3801" s="63" t="s">
        <v>5302</v>
      </c>
    </row>
    <row r="3802" spans="1:2" x14ac:dyDescent="0.25">
      <c r="A3802" s="62">
        <v>30102905</v>
      </c>
      <c r="B3802" s="63" t="s">
        <v>2557</v>
      </c>
    </row>
    <row r="3803" spans="1:2" x14ac:dyDescent="0.25">
      <c r="A3803" s="62">
        <v>30102906</v>
      </c>
      <c r="B3803" s="63" t="s">
        <v>15371</v>
      </c>
    </row>
    <row r="3804" spans="1:2" x14ac:dyDescent="0.25">
      <c r="A3804" s="62">
        <v>30103001</v>
      </c>
      <c r="B3804" s="63" t="s">
        <v>5759</v>
      </c>
    </row>
    <row r="3805" spans="1:2" x14ac:dyDescent="0.25">
      <c r="A3805" s="62">
        <v>30103002</v>
      </c>
      <c r="B3805" s="63" t="s">
        <v>17839</v>
      </c>
    </row>
    <row r="3806" spans="1:2" x14ac:dyDescent="0.25">
      <c r="A3806" s="62">
        <v>30103101</v>
      </c>
      <c r="B3806" s="63" t="s">
        <v>2625</v>
      </c>
    </row>
    <row r="3807" spans="1:2" x14ac:dyDescent="0.25">
      <c r="A3807" s="62">
        <v>30103102</v>
      </c>
      <c r="B3807" s="63" t="s">
        <v>15862</v>
      </c>
    </row>
    <row r="3808" spans="1:2" x14ac:dyDescent="0.25">
      <c r="A3808" s="62">
        <v>30103103</v>
      </c>
      <c r="B3808" s="63" t="s">
        <v>4804</v>
      </c>
    </row>
    <row r="3809" spans="1:2" x14ac:dyDescent="0.25">
      <c r="A3809" s="62">
        <v>30103201</v>
      </c>
      <c r="B3809" s="63" t="s">
        <v>6414</v>
      </c>
    </row>
    <row r="3810" spans="1:2" x14ac:dyDescent="0.25">
      <c r="A3810" s="62">
        <v>30103202</v>
      </c>
      <c r="B3810" s="63" t="s">
        <v>4258</v>
      </c>
    </row>
    <row r="3811" spans="1:2" x14ac:dyDescent="0.25">
      <c r="A3811" s="62">
        <v>30103203</v>
      </c>
      <c r="B3811" s="63" t="s">
        <v>13344</v>
      </c>
    </row>
    <row r="3812" spans="1:2" x14ac:dyDescent="0.25">
      <c r="A3812" s="62">
        <v>30103204</v>
      </c>
      <c r="B3812" s="63" t="s">
        <v>17614</v>
      </c>
    </row>
    <row r="3813" spans="1:2" x14ac:dyDescent="0.25">
      <c r="A3813" s="62">
        <v>30103205</v>
      </c>
      <c r="B3813" s="63" t="s">
        <v>11211</v>
      </c>
    </row>
    <row r="3814" spans="1:2" x14ac:dyDescent="0.25">
      <c r="A3814" s="62">
        <v>30103206</v>
      </c>
      <c r="B3814" s="63" t="s">
        <v>18826</v>
      </c>
    </row>
    <row r="3815" spans="1:2" x14ac:dyDescent="0.25">
      <c r="A3815" s="62">
        <v>30103301</v>
      </c>
      <c r="B3815" s="63" t="s">
        <v>5220</v>
      </c>
    </row>
    <row r="3816" spans="1:2" x14ac:dyDescent="0.25">
      <c r="A3816" s="62">
        <v>30103302</v>
      </c>
      <c r="B3816" s="63" t="s">
        <v>12206</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8839</v>
      </c>
    </row>
    <row r="3824" spans="1:2" x14ac:dyDescent="0.25">
      <c r="A3824" s="62">
        <v>30103310</v>
      </c>
      <c r="B3824" s="63" t="s">
        <v>4915</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10243</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12234</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4683</v>
      </c>
    </row>
    <row r="3840" spans="1:2" x14ac:dyDescent="0.25">
      <c r="A3840" s="62">
        <v>30103413</v>
      </c>
      <c r="B3840" s="63" t="s">
        <v>9591</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15535</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7552</v>
      </c>
    </row>
    <row r="3851" spans="1:2" x14ac:dyDescent="0.25">
      <c r="A3851" s="62">
        <v>30103511</v>
      </c>
      <c r="B3851" s="63" t="s">
        <v>18107</v>
      </c>
    </row>
    <row r="3852" spans="1:2" x14ac:dyDescent="0.25">
      <c r="A3852" s="62">
        <v>30103512</v>
      </c>
      <c r="B3852" s="63" t="s">
        <v>6613</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18417</v>
      </c>
    </row>
    <row r="3860" spans="1:2" x14ac:dyDescent="0.25">
      <c r="A3860" s="62">
        <v>30103605</v>
      </c>
      <c r="B3860" s="63" t="s">
        <v>11531</v>
      </c>
    </row>
    <row r="3861" spans="1:2" x14ac:dyDescent="0.25">
      <c r="A3861" s="62">
        <v>30103606</v>
      </c>
      <c r="B3861" s="63" t="s">
        <v>15136</v>
      </c>
    </row>
    <row r="3862" spans="1:2" x14ac:dyDescent="0.25">
      <c r="A3862" s="62">
        <v>30103607</v>
      </c>
      <c r="B3862" s="63" t="s">
        <v>8688</v>
      </c>
    </row>
    <row r="3863" spans="1:2" x14ac:dyDescent="0.25">
      <c r="A3863" s="62">
        <v>30103608</v>
      </c>
      <c r="B3863" s="63" t="s">
        <v>11332</v>
      </c>
    </row>
    <row r="3864" spans="1:2" x14ac:dyDescent="0.25">
      <c r="A3864" s="62">
        <v>30103701</v>
      </c>
      <c r="B3864" s="63" t="s">
        <v>5273</v>
      </c>
    </row>
    <row r="3865" spans="1:2" x14ac:dyDescent="0.25">
      <c r="A3865" s="62">
        <v>30111501</v>
      </c>
      <c r="B3865" s="63" t="s">
        <v>9202</v>
      </c>
    </row>
    <row r="3866" spans="1:2" x14ac:dyDescent="0.25">
      <c r="A3866" s="62">
        <v>30111502</v>
      </c>
      <c r="B3866" s="63" t="s">
        <v>11265</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7621</v>
      </c>
    </row>
    <row r="3876" spans="1:2" x14ac:dyDescent="0.25">
      <c r="A3876" s="62">
        <v>30111701</v>
      </c>
      <c r="B3876" s="63" t="s">
        <v>8889</v>
      </c>
    </row>
    <row r="3877" spans="1:2" x14ac:dyDescent="0.25">
      <c r="A3877" s="62">
        <v>30121501</v>
      </c>
      <c r="B3877" s="63" t="s">
        <v>13368</v>
      </c>
    </row>
    <row r="3878" spans="1:2" x14ac:dyDescent="0.25">
      <c r="A3878" s="62">
        <v>30121503</v>
      </c>
      <c r="B3878" s="63" t="s">
        <v>5792</v>
      </c>
    </row>
    <row r="3879" spans="1:2" x14ac:dyDescent="0.25">
      <c r="A3879" s="62">
        <v>30121601</v>
      </c>
      <c r="B3879" s="63" t="s">
        <v>10460</v>
      </c>
    </row>
    <row r="3880" spans="1:2" x14ac:dyDescent="0.25">
      <c r="A3880" s="62">
        <v>30121602</v>
      </c>
      <c r="B3880" s="63" t="s">
        <v>17365</v>
      </c>
    </row>
    <row r="3881" spans="1:2" x14ac:dyDescent="0.25">
      <c r="A3881" s="62">
        <v>30121603</v>
      </c>
      <c r="B3881" s="63" t="s">
        <v>2694</v>
      </c>
    </row>
    <row r="3882" spans="1:2" x14ac:dyDescent="0.25">
      <c r="A3882" s="62">
        <v>30121604</v>
      </c>
      <c r="B3882" s="63" t="s">
        <v>4693</v>
      </c>
    </row>
    <row r="3883" spans="1:2" x14ac:dyDescent="0.25">
      <c r="A3883" s="62">
        <v>30121605</v>
      </c>
      <c r="B3883" s="63" t="s">
        <v>8128</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5623</v>
      </c>
    </row>
    <row r="3889" spans="1:2" x14ac:dyDescent="0.25">
      <c r="A3889" s="62">
        <v>30131602</v>
      </c>
      <c r="B3889" s="63" t="s">
        <v>5176</v>
      </c>
    </row>
    <row r="3890" spans="1:2" x14ac:dyDescent="0.25">
      <c r="A3890" s="62">
        <v>30131603</v>
      </c>
      <c r="B3890" s="63" t="s">
        <v>14311</v>
      </c>
    </row>
    <row r="3891" spans="1:2" x14ac:dyDescent="0.25">
      <c r="A3891" s="62">
        <v>30131604</v>
      </c>
      <c r="B3891" s="63" t="s">
        <v>8074</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16124</v>
      </c>
    </row>
    <row r="3897" spans="1:2" x14ac:dyDescent="0.25">
      <c r="A3897" s="62">
        <v>30141501</v>
      </c>
      <c r="B3897" s="63" t="s">
        <v>1550</v>
      </c>
    </row>
    <row r="3898" spans="1:2" x14ac:dyDescent="0.25">
      <c r="A3898" s="62">
        <v>30141503</v>
      </c>
      <c r="B3898" s="63" t="s">
        <v>13719</v>
      </c>
    </row>
    <row r="3899" spans="1:2" x14ac:dyDescent="0.25">
      <c r="A3899" s="62">
        <v>30141505</v>
      </c>
      <c r="B3899" s="63" t="s">
        <v>3970</v>
      </c>
    </row>
    <row r="3900" spans="1:2" x14ac:dyDescent="0.25">
      <c r="A3900" s="62">
        <v>30141508</v>
      </c>
      <c r="B3900" s="63" t="s">
        <v>5597</v>
      </c>
    </row>
    <row r="3901" spans="1:2" x14ac:dyDescent="0.25">
      <c r="A3901" s="62">
        <v>30141510</v>
      </c>
      <c r="B3901" s="63" t="s">
        <v>11787</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18383</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10007</v>
      </c>
    </row>
    <row r="3911" spans="1:2" x14ac:dyDescent="0.25">
      <c r="A3911" s="62">
        <v>30151504</v>
      </c>
      <c r="B3911" s="63" t="s">
        <v>8654</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8392</v>
      </c>
    </row>
    <row r="3916" spans="1:2" x14ac:dyDescent="0.25">
      <c r="A3916" s="62">
        <v>30151509</v>
      </c>
      <c r="B3916" s="63" t="s">
        <v>13986</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15461</v>
      </c>
    </row>
    <row r="3924" spans="1:2" x14ac:dyDescent="0.25">
      <c r="A3924" s="62">
        <v>30151607</v>
      </c>
      <c r="B3924" s="63" t="s">
        <v>13694</v>
      </c>
    </row>
    <row r="3925" spans="1:2" x14ac:dyDescent="0.25">
      <c r="A3925" s="62">
        <v>30151608</v>
      </c>
      <c r="B3925" s="63" t="s">
        <v>14864</v>
      </c>
    </row>
    <row r="3926" spans="1:2" x14ac:dyDescent="0.25">
      <c r="A3926" s="62">
        <v>30151609</v>
      </c>
      <c r="B3926" s="63" t="s">
        <v>16480</v>
      </c>
    </row>
    <row r="3927" spans="1:2" x14ac:dyDescent="0.25">
      <c r="A3927" s="62">
        <v>30151610</v>
      </c>
      <c r="B3927" s="63" t="s">
        <v>4905</v>
      </c>
    </row>
    <row r="3928" spans="1:2" x14ac:dyDescent="0.25">
      <c r="A3928" s="62">
        <v>30151701</v>
      </c>
      <c r="B3928" s="63" t="s">
        <v>11329</v>
      </c>
    </row>
    <row r="3929" spans="1:2" x14ac:dyDescent="0.25">
      <c r="A3929" s="62">
        <v>30151702</v>
      </c>
      <c r="B3929" s="63" t="s">
        <v>10267</v>
      </c>
    </row>
    <row r="3930" spans="1:2" x14ac:dyDescent="0.25">
      <c r="A3930" s="62">
        <v>30151703</v>
      </c>
      <c r="B3930" s="63" t="s">
        <v>5529</v>
      </c>
    </row>
    <row r="3931" spans="1:2" x14ac:dyDescent="0.25">
      <c r="A3931" s="62">
        <v>30151704</v>
      </c>
      <c r="B3931" s="63" t="s">
        <v>11969</v>
      </c>
    </row>
    <row r="3932" spans="1:2" x14ac:dyDescent="0.25">
      <c r="A3932" s="62">
        <v>30151801</v>
      </c>
      <c r="B3932" s="63" t="s">
        <v>7412</v>
      </c>
    </row>
    <row r="3933" spans="1:2" x14ac:dyDescent="0.25">
      <c r="A3933" s="62">
        <v>30151802</v>
      </c>
      <c r="B3933" s="63" t="s">
        <v>4712</v>
      </c>
    </row>
    <row r="3934" spans="1:2" x14ac:dyDescent="0.25">
      <c r="A3934" s="62">
        <v>30151803</v>
      </c>
      <c r="B3934" s="63" t="s">
        <v>14851</v>
      </c>
    </row>
    <row r="3935" spans="1:2" x14ac:dyDescent="0.25">
      <c r="A3935" s="62">
        <v>30151804</v>
      </c>
      <c r="B3935" s="63" t="s">
        <v>14878</v>
      </c>
    </row>
    <row r="3936" spans="1:2" x14ac:dyDescent="0.25">
      <c r="A3936" s="62">
        <v>30151805</v>
      </c>
      <c r="B3936" s="63" t="s">
        <v>9049</v>
      </c>
    </row>
    <row r="3937" spans="1:2" x14ac:dyDescent="0.25">
      <c r="A3937" s="62">
        <v>30151806</v>
      </c>
      <c r="B3937" s="63" t="s">
        <v>18311</v>
      </c>
    </row>
    <row r="3938" spans="1:2" x14ac:dyDescent="0.25">
      <c r="A3938" s="62">
        <v>30151901</v>
      </c>
      <c r="B3938" s="63" t="s">
        <v>10137</v>
      </c>
    </row>
    <row r="3939" spans="1:2" x14ac:dyDescent="0.25">
      <c r="A3939" s="62">
        <v>30151902</v>
      </c>
      <c r="B3939" s="63" t="s">
        <v>8059</v>
      </c>
    </row>
    <row r="3940" spans="1:2" x14ac:dyDescent="0.25">
      <c r="A3940" s="62">
        <v>30152001</v>
      </c>
      <c r="B3940" s="63" t="s">
        <v>14027</v>
      </c>
    </row>
    <row r="3941" spans="1:2" x14ac:dyDescent="0.25">
      <c r="A3941" s="62">
        <v>30152002</v>
      </c>
      <c r="B3941" s="63" t="s">
        <v>17831</v>
      </c>
    </row>
    <row r="3942" spans="1:2" x14ac:dyDescent="0.25">
      <c r="A3942" s="62">
        <v>30152003</v>
      </c>
      <c r="B3942" s="63" t="s">
        <v>5481</v>
      </c>
    </row>
    <row r="3943" spans="1:2" x14ac:dyDescent="0.25">
      <c r="A3943" s="62">
        <v>30152101</v>
      </c>
      <c r="B3943" s="63" t="s">
        <v>8664</v>
      </c>
    </row>
    <row r="3944" spans="1:2" x14ac:dyDescent="0.25">
      <c r="A3944" s="62">
        <v>30161501</v>
      </c>
      <c r="B3944" s="63" t="s">
        <v>11731</v>
      </c>
    </row>
    <row r="3945" spans="1:2" x14ac:dyDescent="0.25">
      <c r="A3945" s="62">
        <v>30161502</v>
      </c>
      <c r="B3945" s="63" t="s">
        <v>13221</v>
      </c>
    </row>
    <row r="3946" spans="1:2" x14ac:dyDescent="0.25">
      <c r="A3946" s="62">
        <v>30161503</v>
      </c>
      <c r="B3946" s="63" t="s">
        <v>6134</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3838</v>
      </c>
    </row>
    <row r="3952" spans="1:2" x14ac:dyDescent="0.25">
      <c r="A3952" s="62">
        <v>30161601</v>
      </c>
      <c r="B3952" s="63" t="s">
        <v>9520</v>
      </c>
    </row>
    <row r="3953" spans="1:2" x14ac:dyDescent="0.25">
      <c r="A3953" s="62">
        <v>30161602</v>
      </c>
      <c r="B3953" s="63" t="s">
        <v>8474</v>
      </c>
    </row>
    <row r="3954" spans="1:2" x14ac:dyDescent="0.25">
      <c r="A3954" s="62">
        <v>30161603</v>
      </c>
      <c r="B3954" s="63" t="s">
        <v>11558</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10251</v>
      </c>
    </row>
    <row r="3962" spans="1:2" x14ac:dyDescent="0.25">
      <c r="A3962" s="62">
        <v>30161708</v>
      </c>
      <c r="B3962" s="63" t="s">
        <v>18053</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7783</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7819</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18751</v>
      </c>
    </row>
    <row r="3982" spans="1:2" x14ac:dyDescent="0.25">
      <c r="A3982" s="62">
        <v>30161907</v>
      </c>
      <c r="B3982" s="63" t="s">
        <v>4335</v>
      </c>
    </row>
    <row r="3983" spans="1:2" x14ac:dyDescent="0.25">
      <c r="A3983" s="62">
        <v>30161908</v>
      </c>
      <c r="B3983" s="63" t="s">
        <v>15546</v>
      </c>
    </row>
    <row r="3984" spans="1:2" x14ac:dyDescent="0.25">
      <c r="A3984" s="62">
        <v>30171501</v>
      </c>
      <c r="B3984" s="63" t="s">
        <v>14236</v>
      </c>
    </row>
    <row r="3985" spans="1:2" x14ac:dyDescent="0.25">
      <c r="A3985" s="62">
        <v>30171502</v>
      </c>
      <c r="B3985" s="63" t="s">
        <v>17866</v>
      </c>
    </row>
    <row r="3986" spans="1:2" x14ac:dyDescent="0.25">
      <c r="A3986" s="62">
        <v>30171503</v>
      </c>
      <c r="B3986" s="63" t="s">
        <v>13888</v>
      </c>
    </row>
    <row r="3987" spans="1:2" x14ac:dyDescent="0.25">
      <c r="A3987" s="62">
        <v>30171504</v>
      </c>
      <c r="B3987" s="63" t="s">
        <v>6976</v>
      </c>
    </row>
    <row r="3988" spans="1:2" x14ac:dyDescent="0.25">
      <c r="A3988" s="62">
        <v>30171505</v>
      </c>
      <c r="B3988" s="63" t="s">
        <v>16419</v>
      </c>
    </row>
    <row r="3989" spans="1:2" x14ac:dyDescent="0.25">
      <c r="A3989" s="62">
        <v>30171506</v>
      </c>
      <c r="B3989" s="63" t="s">
        <v>13426</v>
      </c>
    </row>
    <row r="3990" spans="1:2" x14ac:dyDescent="0.25">
      <c r="A3990" s="62">
        <v>30171507</v>
      </c>
      <c r="B3990" s="63" t="s">
        <v>4545</v>
      </c>
    </row>
    <row r="3991" spans="1:2" x14ac:dyDescent="0.25">
      <c r="A3991" s="62">
        <v>30171508</v>
      </c>
      <c r="B3991" s="63" t="s">
        <v>6064</v>
      </c>
    </row>
    <row r="3992" spans="1:2" x14ac:dyDescent="0.25">
      <c r="A3992" s="62">
        <v>30171509</v>
      </c>
      <c r="B3992" s="63" t="s">
        <v>4199</v>
      </c>
    </row>
    <row r="3993" spans="1:2" x14ac:dyDescent="0.25">
      <c r="A3993" s="62">
        <v>30171510</v>
      </c>
      <c r="B3993" s="63" t="s">
        <v>16072</v>
      </c>
    </row>
    <row r="3994" spans="1:2" x14ac:dyDescent="0.25">
      <c r="A3994" s="62">
        <v>30171511</v>
      </c>
      <c r="B3994" s="63" t="s">
        <v>8819</v>
      </c>
    </row>
    <row r="3995" spans="1:2" x14ac:dyDescent="0.25">
      <c r="A3995" s="62">
        <v>30171512</v>
      </c>
      <c r="B3995" s="63" t="s">
        <v>10290</v>
      </c>
    </row>
    <row r="3996" spans="1:2" x14ac:dyDescent="0.25">
      <c r="A3996" s="62">
        <v>30171513</v>
      </c>
      <c r="B3996" s="63" t="s">
        <v>16001</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12415</v>
      </c>
    </row>
    <row r="4001" spans="1:2" x14ac:dyDescent="0.25">
      <c r="A4001" s="62">
        <v>30171607</v>
      </c>
      <c r="B4001" s="63" t="s">
        <v>14417</v>
      </c>
    </row>
    <row r="4002" spans="1:2" x14ac:dyDescent="0.25">
      <c r="A4002" s="62">
        <v>30171608</v>
      </c>
      <c r="B4002" s="63" t="s">
        <v>7140</v>
      </c>
    </row>
    <row r="4003" spans="1:2" x14ac:dyDescent="0.25">
      <c r="A4003" s="62">
        <v>30171609</v>
      </c>
      <c r="B4003" s="63" t="s">
        <v>9317</v>
      </c>
    </row>
    <row r="4004" spans="1:2" x14ac:dyDescent="0.25">
      <c r="A4004" s="62">
        <v>30171610</v>
      </c>
      <c r="B4004" s="63" t="s">
        <v>18497</v>
      </c>
    </row>
    <row r="4005" spans="1:2" x14ac:dyDescent="0.25">
      <c r="A4005" s="62">
        <v>30171611</v>
      </c>
      <c r="B4005" s="63" t="s">
        <v>18088</v>
      </c>
    </row>
    <row r="4006" spans="1:2" x14ac:dyDescent="0.25">
      <c r="A4006" s="62">
        <v>30171612</v>
      </c>
      <c r="B4006" s="63" t="s">
        <v>5308</v>
      </c>
    </row>
    <row r="4007" spans="1:2" x14ac:dyDescent="0.25">
      <c r="A4007" s="62">
        <v>30171613</v>
      </c>
      <c r="B4007" s="63" t="s">
        <v>6272</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9445</v>
      </c>
    </row>
    <row r="4013" spans="1:2" x14ac:dyDescent="0.25">
      <c r="A4013" s="62">
        <v>30171705</v>
      </c>
      <c r="B4013" s="63" t="s">
        <v>15995</v>
      </c>
    </row>
    <row r="4014" spans="1:2" x14ac:dyDescent="0.25">
      <c r="A4014" s="62">
        <v>30171706</v>
      </c>
      <c r="B4014" s="63" t="s">
        <v>14362</v>
      </c>
    </row>
    <row r="4015" spans="1:2" x14ac:dyDescent="0.25">
      <c r="A4015" s="62">
        <v>30171707</v>
      </c>
      <c r="B4015" s="63" t="s">
        <v>11830</v>
      </c>
    </row>
    <row r="4016" spans="1:2" x14ac:dyDescent="0.25">
      <c r="A4016" s="62">
        <v>30171708</v>
      </c>
      <c r="B4016" s="63" t="s">
        <v>8214</v>
      </c>
    </row>
    <row r="4017" spans="1:2" x14ac:dyDescent="0.25">
      <c r="A4017" s="62">
        <v>30171709</v>
      </c>
      <c r="B4017" s="63" t="s">
        <v>15456</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6021</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4929</v>
      </c>
    </row>
    <row r="4028" spans="1:2" x14ac:dyDescent="0.25">
      <c r="A4028" s="62">
        <v>30172002</v>
      </c>
      <c r="B4028" s="63" t="s">
        <v>17973</v>
      </c>
    </row>
    <row r="4029" spans="1:2" x14ac:dyDescent="0.25">
      <c r="A4029" s="62">
        <v>30181501</v>
      </c>
      <c r="B4029" s="63" t="s">
        <v>533</v>
      </c>
    </row>
    <row r="4030" spans="1:2" x14ac:dyDescent="0.25">
      <c r="A4030" s="62">
        <v>30181502</v>
      </c>
      <c r="B4030" s="63" t="s">
        <v>15218</v>
      </c>
    </row>
    <row r="4031" spans="1:2" x14ac:dyDescent="0.25">
      <c r="A4031" s="62">
        <v>30181503</v>
      </c>
      <c r="B4031" s="63" t="s">
        <v>10579</v>
      </c>
    </row>
    <row r="4032" spans="1:2" x14ac:dyDescent="0.25">
      <c r="A4032" s="62">
        <v>30181504</v>
      </c>
      <c r="B4032" s="63" t="s">
        <v>4058</v>
      </c>
    </row>
    <row r="4033" spans="1:2" x14ac:dyDescent="0.25">
      <c r="A4033" s="62">
        <v>30181505</v>
      </c>
      <c r="B4033" s="63" t="s">
        <v>16695</v>
      </c>
    </row>
    <row r="4034" spans="1:2" x14ac:dyDescent="0.25">
      <c r="A4034" s="62">
        <v>30181506</v>
      </c>
      <c r="B4034" s="63" t="s">
        <v>5408</v>
      </c>
    </row>
    <row r="4035" spans="1:2" x14ac:dyDescent="0.25">
      <c r="A4035" s="62">
        <v>30181507</v>
      </c>
      <c r="B4035" s="63" t="s">
        <v>6994</v>
      </c>
    </row>
    <row r="4036" spans="1:2" x14ac:dyDescent="0.25">
      <c r="A4036" s="62">
        <v>30181508</v>
      </c>
      <c r="B4036" s="63" t="s">
        <v>15191</v>
      </c>
    </row>
    <row r="4037" spans="1:2" x14ac:dyDescent="0.25">
      <c r="A4037" s="62">
        <v>30181509</v>
      </c>
      <c r="B4037" s="63" t="s">
        <v>5627</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6408</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7061</v>
      </c>
    </row>
    <row r="4047" spans="1:2" x14ac:dyDescent="0.25">
      <c r="A4047" s="62">
        <v>30191601</v>
      </c>
      <c r="B4047" s="63" t="s">
        <v>17561</v>
      </c>
    </row>
    <row r="4048" spans="1:2" x14ac:dyDescent="0.25">
      <c r="A4048" s="62">
        <v>30191602</v>
      </c>
      <c r="B4048" s="63" t="s">
        <v>4475</v>
      </c>
    </row>
    <row r="4049" spans="1:2" x14ac:dyDescent="0.25">
      <c r="A4049" s="62">
        <v>30191603</v>
      </c>
      <c r="B4049" s="63" t="s">
        <v>8869</v>
      </c>
    </row>
    <row r="4050" spans="1:2" x14ac:dyDescent="0.25">
      <c r="A4050" s="62">
        <v>30201501</v>
      </c>
      <c r="B4050" s="63" t="s">
        <v>18328</v>
      </c>
    </row>
    <row r="4051" spans="1:2" x14ac:dyDescent="0.25">
      <c r="A4051" s="62">
        <v>30201502</v>
      </c>
      <c r="B4051" s="63" t="s">
        <v>7037</v>
      </c>
    </row>
    <row r="4052" spans="1:2" x14ac:dyDescent="0.25">
      <c r="A4052" s="62">
        <v>30201601</v>
      </c>
      <c r="B4052" s="63" t="s">
        <v>2060</v>
      </c>
    </row>
    <row r="4053" spans="1:2" x14ac:dyDescent="0.25">
      <c r="A4053" s="62">
        <v>30201602</v>
      </c>
      <c r="B4053" s="63" t="s">
        <v>15091</v>
      </c>
    </row>
    <row r="4054" spans="1:2" x14ac:dyDescent="0.25">
      <c r="A4054" s="62">
        <v>30201603</v>
      </c>
      <c r="B4054" s="63" t="s">
        <v>6803</v>
      </c>
    </row>
    <row r="4055" spans="1:2" x14ac:dyDescent="0.25">
      <c r="A4055" s="62">
        <v>30201604</v>
      </c>
      <c r="B4055" s="63" t="s">
        <v>17590</v>
      </c>
    </row>
    <row r="4056" spans="1:2" x14ac:dyDescent="0.25">
      <c r="A4056" s="62">
        <v>30201605</v>
      </c>
      <c r="B4056" s="63" t="s">
        <v>7597</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15597</v>
      </c>
    </row>
    <row r="4064" spans="1:2" x14ac:dyDescent="0.25">
      <c r="A4064" s="62">
        <v>30201707</v>
      </c>
      <c r="B4064" s="63" t="s">
        <v>4076</v>
      </c>
    </row>
    <row r="4065" spans="1:2" x14ac:dyDescent="0.25">
      <c r="A4065" s="62">
        <v>30201708</v>
      </c>
      <c r="B4065" s="63" t="s">
        <v>12073</v>
      </c>
    </row>
    <row r="4066" spans="1:2" x14ac:dyDescent="0.25">
      <c r="A4066" s="62">
        <v>30201710</v>
      </c>
      <c r="B4066" s="63" t="s">
        <v>12667</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8738</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9774</v>
      </c>
    </row>
    <row r="4078" spans="1:2" x14ac:dyDescent="0.25">
      <c r="A4078" s="62">
        <v>30221003</v>
      </c>
      <c r="B4078" s="63" t="s">
        <v>7107</v>
      </c>
    </row>
    <row r="4079" spans="1:2" x14ac:dyDescent="0.25">
      <c r="A4079" s="62">
        <v>30221004</v>
      </c>
      <c r="B4079" s="63" t="s">
        <v>14621</v>
      </c>
    </row>
    <row r="4080" spans="1:2" x14ac:dyDescent="0.25">
      <c r="A4080" s="62">
        <v>30221005</v>
      </c>
      <c r="B4080" s="63" t="s">
        <v>17167</v>
      </c>
    </row>
    <row r="4081" spans="1:2" x14ac:dyDescent="0.25">
      <c r="A4081" s="62">
        <v>30221006</v>
      </c>
      <c r="B4081" s="63" t="s">
        <v>16412</v>
      </c>
    </row>
    <row r="4082" spans="1:2" x14ac:dyDescent="0.25">
      <c r="A4082" s="62">
        <v>30221007</v>
      </c>
      <c r="B4082" s="63" t="s">
        <v>4278</v>
      </c>
    </row>
    <row r="4083" spans="1:2" x14ac:dyDescent="0.25">
      <c r="A4083" s="62">
        <v>30221009</v>
      </c>
      <c r="B4083" s="63" t="s">
        <v>16062</v>
      </c>
    </row>
    <row r="4084" spans="1:2" x14ac:dyDescent="0.25">
      <c r="A4084" s="62">
        <v>30221010</v>
      </c>
      <c r="B4084" s="63" t="s">
        <v>1558</v>
      </c>
    </row>
    <row r="4085" spans="1:2" x14ac:dyDescent="0.25">
      <c r="A4085" s="62">
        <v>30221011</v>
      </c>
      <c r="B4085" s="63" t="s">
        <v>7612</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7616</v>
      </c>
    </row>
    <row r="4097" spans="1:2" x14ac:dyDescent="0.25">
      <c r="A4097" s="62">
        <v>30222009</v>
      </c>
      <c r="B4097" s="63" t="s">
        <v>9871</v>
      </c>
    </row>
    <row r="4098" spans="1:2" x14ac:dyDescent="0.25">
      <c r="A4098" s="62">
        <v>30222010</v>
      </c>
      <c r="B4098" s="63" t="s">
        <v>3469</v>
      </c>
    </row>
    <row r="4099" spans="1:2" x14ac:dyDescent="0.25">
      <c r="A4099" s="62">
        <v>30222011</v>
      </c>
      <c r="B4099" s="63" t="s">
        <v>5699</v>
      </c>
    </row>
    <row r="4100" spans="1:2" x14ac:dyDescent="0.25">
      <c r="A4100" s="62">
        <v>30222012</v>
      </c>
      <c r="B4100" s="63" t="s">
        <v>10509</v>
      </c>
    </row>
    <row r="4101" spans="1:2" x14ac:dyDescent="0.25">
      <c r="A4101" s="62">
        <v>30222013</v>
      </c>
      <c r="B4101" s="63" t="s">
        <v>12773</v>
      </c>
    </row>
    <row r="4102" spans="1:2" x14ac:dyDescent="0.25">
      <c r="A4102" s="62">
        <v>30222014</v>
      </c>
      <c r="B4102" s="63" t="s">
        <v>7571</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17979</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8790</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7898</v>
      </c>
    </row>
    <row r="4117" spans="1:2" x14ac:dyDescent="0.25">
      <c r="A4117" s="62">
        <v>30222029</v>
      </c>
      <c r="B4117" s="63" t="s">
        <v>7887</v>
      </c>
    </row>
    <row r="4118" spans="1:2" x14ac:dyDescent="0.25">
      <c r="A4118" s="62">
        <v>30222030</v>
      </c>
      <c r="B4118" s="63" t="s">
        <v>16021</v>
      </c>
    </row>
    <row r="4119" spans="1:2" x14ac:dyDescent="0.25">
      <c r="A4119" s="62">
        <v>30222031</v>
      </c>
      <c r="B4119" s="63" t="s">
        <v>6319</v>
      </c>
    </row>
    <row r="4120" spans="1:2" x14ac:dyDescent="0.25">
      <c r="A4120" s="62">
        <v>30222032</v>
      </c>
      <c r="B4120" s="63" t="s">
        <v>18373</v>
      </c>
    </row>
    <row r="4121" spans="1:2" x14ac:dyDescent="0.25">
      <c r="A4121" s="62">
        <v>30222033</v>
      </c>
      <c r="B4121" s="63" t="s">
        <v>4453</v>
      </c>
    </row>
    <row r="4122" spans="1:2" x14ac:dyDescent="0.25">
      <c r="A4122" s="62">
        <v>30222034</v>
      </c>
      <c r="B4122" s="63" t="s">
        <v>18012</v>
      </c>
    </row>
    <row r="4123" spans="1:2" x14ac:dyDescent="0.25">
      <c r="A4123" s="62">
        <v>30222035</v>
      </c>
      <c r="B4123" s="63" t="s">
        <v>11521</v>
      </c>
    </row>
    <row r="4124" spans="1:2" x14ac:dyDescent="0.25">
      <c r="A4124" s="62">
        <v>30222036</v>
      </c>
      <c r="B4124" s="63" t="s">
        <v>12669</v>
      </c>
    </row>
    <row r="4125" spans="1:2" x14ac:dyDescent="0.25">
      <c r="A4125" s="62">
        <v>30222037</v>
      </c>
      <c r="B4125" s="63" t="s">
        <v>17705</v>
      </c>
    </row>
    <row r="4126" spans="1:2" x14ac:dyDescent="0.25">
      <c r="A4126" s="62">
        <v>30222038</v>
      </c>
      <c r="B4126" s="63" t="s">
        <v>7581</v>
      </c>
    </row>
    <row r="4127" spans="1:2" x14ac:dyDescent="0.25">
      <c r="A4127" s="62">
        <v>30222039</v>
      </c>
      <c r="B4127" s="63" t="s">
        <v>896</v>
      </c>
    </row>
    <row r="4128" spans="1:2" x14ac:dyDescent="0.25">
      <c r="A4128" s="62">
        <v>30222040</v>
      </c>
      <c r="B4128" s="63" t="s">
        <v>1779</v>
      </c>
    </row>
    <row r="4129" spans="1:2" x14ac:dyDescent="0.25">
      <c r="A4129" s="62">
        <v>30222041</v>
      </c>
      <c r="B4129" s="63" t="s">
        <v>4446</v>
      </c>
    </row>
    <row r="4130" spans="1:2" x14ac:dyDescent="0.25">
      <c r="A4130" s="62">
        <v>30222042</v>
      </c>
      <c r="B4130" s="63" t="s">
        <v>14259</v>
      </c>
    </row>
    <row r="4131" spans="1:2" x14ac:dyDescent="0.25">
      <c r="A4131" s="62">
        <v>30222043</v>
      </c>
      <c r="B4131" s="63" t="s">
        <v>14267</v>
      </c>
    </row>
    <row r="4132" spans="1:2" x14ac:dyDescent="0.25">
      <c r="A4132" s="62">
        <v>30222044</v>
      </c>
      <c r="B4132" s="63" t="s">
        <v>9825</v>
      </c>
    </row>
    <row r="4133" spans="1:2" x14ac:dyDescent="0.25">
      <c r="A4133" s="62">
        <v>30222045</v>
      </c>
      <c r="B4133" s="63" t="s">
        <v>4573</v>
      </c>
    </row>
    <row r="4134" spans="1:2" x14ac:dyDescent="0.25">
      <c r="A4134" s="62">
        <v>30222046</v>
      </c>
      <c r="B4134" s="63" t="s">
        <v>17744</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14045</v>
      </c>
    </row>
    <row r="4144" spans="1:2" x14ac:dyDescent="0.25">
      <c r="A4144" s="62">
        <v>30222056</v>
      </c>
      <c r="B4144" s="63" t="s">
        <v>14712</v>
      </c>
    </row>
    <row r="4145" spans="1:2" x14ac:dyDescent="0.25">
      <c r="A4145" s="62">
        <v>30222057</v>
      </c>
      <c r="B4145" s="63" t="s">
        <v>10170</v>
      </c>
    </row>
    <row r="4146" spans="1:2" x14ac:dyDescent="0.25">
      <c r="A4146" s="62">
        <v>30222058</v>
      </c>
      <c r="B4146" s="63" t="s">
        <v>12509</v>
      </c>
    </row>
    <row r="4147" spans="1:2" x14ac:dyDescent="0.25">
      <c r="A4147" s="62">
        <v>30222059</v>
      </c>
      <c r="B4147" s="63" t="s">
        <v>5072</v>
      </c>
    </row>
    <row r="4148" spans="1:2" x14ac:dyDescent="0.25">
      <c r="A4148" s="62">
        <v>30222060</v>
      </c>
      <c r="B4148" s="63" t="s">
        <v>15011</v>
      </c>
    </row>
    <row r="4149" spans="1:2" x14ac:dyDescent="0.25">
      <c r="A4149" s="62">
        <v>30222061</v>
      </c>
      <c r="B4149" s="63" t="s">
        <v>18671</v>
      </c>
    </row>
    <row r="4150" spans="1:2" x14ac:dyDescent="0.25">
      <c r="A4150" s="62">
        <v>30222063</v>
      </c>
      <c r="B4150" s="63" t="s">
        <v>5907</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15318</v>
      </c>
    </row>
    <row r="4156" spans="1:2" x14ac:dyDescent="0.25">
      <c r="A4156" s="62">
        <v>30222106</v>
      </c>
      <c r="B4156" s="63" t="s">
        <v>12862</v>
      </c>
    </row>
    <row r="4157" spans="1:2" x14ac:dyDescent="0.25">
      <c r="A4157" s="62">
        <v>30222107</v>
      </c>
      <c r="B4157" s="63" t="s">
        <v>6460</v>
      </c>
    </row>
    <row r="4158" spans="1:2" x14ac:dyDescent="0.25">
      <c r="A4158" s="62">
        <v>30222108</v>
      </c>
      <c r="B4158" s="63" t="s">
        <v>5857</v>
      </c>
    </row>
    <row r="4159" spans="1:2" x14ac:dyDescent="0.25">
      <c r="A4159" s="62">
        <v>30222109</v>
      </c>
      <c r="B4159" s="63" t="s">
        <v>7097</v>
      </c>
    </row>
    <row r="4160" spans="1:2" x14ac:dyDescent="0.25">
      <c r="A4160" s="62">
        <v>30222110</v>
      </c>
      <c r="B4160" s="63" t="s">
        <v>9876</v>
      </c>
    </row>
    <row r="4161" spans="1:2" x14ac:dyDescent="0.25">
      <c r="A4161" s="62">
        <v>30222111</v>
      </c>
      <c r="B4161" s="63" t="s">
        <v>15407</v>
      </c>
    </row>
    <row r="4162" spans="1:2" x14ac:dyDescent="0.25">
      <c r="A4162" s="62">
        <v>30222112</v>
      </c>
      <c r="B4162" s="63" t="s">
        <v>17959</v>
      </c>
    </row>
    <row r="4163" spans="1:2" x14ac:dyDescent="0.25">
      <c r="A4163" s="62">
        <v>30222113</v>
      </c>
      <c r="B4163" s="63" t="s">
        <v>17511</v>
      </c>
    </row>
    <row r="4164" spans="1:2" x14ac:dyDescent="0.25">
      <c r="A4164" s="62">
        <v>30222114</v>
      </c>
      <c r="B4164" s="63" t="s">
        <v>4327</v>
      </c>
    </row>
    <row r="4165" spans="1:2" x14ac:dyDescent="0.25">
      <c r="A4165" s="62">
        <v>30222115</v>
      </c>
      <c r="B4165" s="63" t="s">
        <v>11741</v>
      </c>
    </row>
    <row r="4166" spans="1:2" x14ac:dyDescent="0.25">
      <c r="A4166" s="62">
        <v>30222116</v>
      </c>
      <c r="B4166" s="63" t="s">
        <v>5306</v>
      </c>
    </row>
    <row r="4167" spans="1:2" x14ac:dyDescent="0.25">
      <c r="A4167" s="62">
        <v>30222201</v>
      </c>
      <c r="B4167" s="63" t="s">
        <v>13116</v>
      </c>
    </row>
    <row r="4168" spans="1:2" x14ac:dyDescent="0.25">
      <c r="A4168" s="62">
        <v>30222202</v>
      </c>
      <c r="B4168" s="63" t="s">
        <v>18686</v>
      </c>
    </row>
    <row r="4169" spans="1:2" x14ac:dyDescent="0.25">
      <c r="A4169" s="62">
        <v>30222203</v>
      </c>
      <c r="B4169" s="63" t="s">
        <v>17352</v>
      </c>
    </row>
    <row r="4170" spans="1:2" x14ac:dyDescent="0.25">
      <c r="A4170" s="62">
        <v>30222204</v>
      </c>
      <c r="B4170" s="63" t="s">
        <v>11114</v>
      </c>
    </row>
    <row r="4171" spans="1:2" x14ac:dyDescent="0.25">
      <c r="A4171" s="62">
        <v>30222205</v>
      </c>
      <c r="B4171" s="63" t="s">
        <v>10841</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4362</v>
      </c>
    </row>
    <row r="4180" spans="1:2" x14ac:dyDescent="0.25">
      <c r="A4180" s="62">
        <v>30222306</v>
      </c>
      <c r="B4180" s="63" t="s">
        <v>12017</v>
      </c>
    </row>
    <row r="4181" spans="1:2" x14ac:dyDescent="0.25">
      <c r="A4181" s="62">
        <v>30222307</v>
      </c>
      <c r="B4181" s="63" t="s">
        <v>15840</v>
      </c>
    </row>
    <row r="4182" spans="1:2" x14ac:dyDescent="0.25">
      <c r="A4182" s="62">
        <v>30222308</v>
      </c>
      <c r="B4182" s="63" t="s">
        <v>2528</v>
      </c>
    </row>
    <row r="4183" spans="1:2" x14ac:dyDescent="0.25">
      <c r="A4183" s="62">
        <v>30222309</v>
      </c>
      <c r="B4183" s="63" t="s">
        <v>10034</v>
      </c>
    </row>
    <row r="4184" spans="1:2" x14ac:dyDescent="0.25">
      <c r="A4184" s="62">
        <v>30222401</v>
      </c>
      <c r="B4184" s="63" t="s">
        <v>7165</v>
      </c>
    </row>
    <row r="4185" spans="1:2" x14ac:dyDescent="0.25">
      <c r="A4185" s="62">
        <v>30222402</v>
      </c>
      <c r="B4185" s="63" t="s">
        <v>13246</v>
      </c>
    </row>
    <row r="4186" spans="1:2" x14ac:dyDescent="0.25">
      <c r="A4186" s="62">
        <v>30222403</v>
      </c>
      <c r="B4186" s="63" t="s">
        <v>13483</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14940</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14112</v>
      </c>
    </row>
    <row r="4198" spans="1:2" x14ac:dyDescent="0.25">
      <c r="A4198" s="62">
        <v>30222506</v>
      </c>
      <c r="B4198" s="63" t="s">
        <v>8967</v>
      </c>
    </row>
    <row r="4199" spans="1:2" x14ac:dyDescent="0.25">
      <c r="A4199" s="62">
        <v>30222507</v>
      </c>
      <c r="B4199" s="63" t="s">
        <v>8103</v>
      </c>
    </row>
    <row r="4200" spans="1:2" x14ac:dyDescent="0.25">
      <c r="A4200" s="62">
        <v>30222601</v>
      </c>
      <c r="B4200" s="63" t="s">
        <v>14723</v>
      </c>
    </row>
    <row r="4201" spans="1:2" x14ac:dyDescent="0.25">
      <c r="A4201" s="62">
        <v>30222602</v>
      </c>
      <c r="B4201" s="63" t="s">
        <v>17470</v>
      </c>
    </row>
    <row r="4202" spans="1:2" x14ac:dyDescent="0.25">
      <c r="A4202" s="62">
        <v>30222603</v>
      </c>
      <c r="B4202" s="63" t="s">
        <v>2705</v>
      </c>
    </row>
    <row r="4203" spans="1:2" x14ac:dyDescent="0.25">
      <c r="A4203" s="62">
        <v>30222604</v>
      </c>
      <c r="B4203" s="63" t="s">
        <v>8123</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8159</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13720</v>
      </c>
    </row>
    <row r="4218" spans="1:2" x14ac:dyDescent="0.25">
      <c r="A4218" s="62">
        <v>30223001</v>
      </c>
      <c r="B4218" s="63" t="s">
        <v>6151</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15737</v>
      </c>
    </row>
    <row r="4224" spans="1:2" x14ac:dyDescent="0.25">
      <c r="A4224" s="62">
        <v>31101504</v>
      </c>
      <c r="B4224" s="63" t="s">
        <v>6622</v>
      </c>
    </row>
    <row r="4225" spans="1:2" x14ac:dyDescent="0.25">
      <c r="A4225" s="62">
        <v>31101505</v>
      </c>
      <c r="B4225" s="63" t="s">
        <v>17759</v>
      </c>
    </row>
    <row r="4226" spans="1:2" x14ac:dyDescent="0.25">
      <c r="A4226" s="62">
        <v>31101506</v>
      </c>
      <c r="B4226" s="63" t="s">
        <v>11898</v>
      </c>
    </row>
    <row r="4227" spans="1:2" x14ac:dyDescent="0.25">
      <c r="A4227" s="62">
        <v>31101507</v>
      </c>
      <c r="B4227" s="63" t="s">
        <v>15110</v>
      </c>
    </row>
    <row r="4228" spans="1:2" x14ac:dyDescent="0.25">
      <c r="A4228" s="62">
        <v>31101508</v>
      </c>
      <c r="B4228" s="63" t="s">
        <v>10641</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15707</v>
      </c>
    </row>
    <row r="4233" spans="1:2" x14ac:dyDescent="0.25">
      <c r="A4233" s="62">
        <v>31101513</v>
      </c>
      <c r="B4233" s="63" t="s">
        <v>6072</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12789</v>
      </c>
    </row>
    <row r="4242" spans="1:2" x14ac:dyDescent="0.25">
      <c r="A4242" s="62">
        <v>31101606</v>
      </c>
      <c r="B4242" s="63" t="s">
        <v>5701</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3366</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18708</v>
      </c>
    </row>
    <row r="4251" spans="1:2" x14ac:dyDescent="0.25">
      <c r="A4251" s="62">
        <v>31101615</v>
      </c>
      <c r="B4251" s="63" t="s">
        <v>10362</v>
      </c>
    </row>
    <row r="4252" spans="1:2" x14ac:dyDescent="0.25">
      <c r="A4252" s="62">
        <v>31101616</v>
      </c>
      <c r="B4252" s="63" t="s">
        <v>17425</v>
      </c>
    </row>
    <row r="4253" spans="1:2" x14ac:dyDescent="0.25">
      <c r="A4253" s="62">
        <v>31101701</v>
      </c>
      <c r="B4253" s="63" t="s">
        <v>18183</v>
      </c>
    </row>
    <row r="4254" spans="1:2" x14ac:dyDescent="0.25">
      <c r="A4254" s="62">
        <v>31101702</v>
      </c>
      <c r="B4254" s="63" t="s">
        <v>14764</v>
      </c>
    </row>
    <row r="4255" spans="1:2" x14ac:dyDescent="0.25">
      <c r="A4255" s="62">
        <v>31101703</v>
      </c>
      <c r="B4255" s="63" t="s">
        <v>11230</v>
      </c>
    </row>
    <row r="4256" spans="1:2" x14ac:dyDescent="0.25">
      <c r="A4256" s="62">
        <v>31101704</v>
      </c>
      <c r="B4256" s="63" t="s">
        <v>15555</v>
      </c>
    </row>
    <row r="4257" spans="1:2" x14ac:dyDescent="0.25">
      <c r="A4257" s="62">
        <v>31101705</v>
      </c>
      <c r="B4257" s="63" t="s">
        <v>3396</v>
      </c>
    </row>
    <row r="4258" spans="1:2" x14ac:dyDescent="0.25">
      <c r="A4258" s="62">
        <v>31101706</v>
      </c>
      <c r="B4258" s="63" t="s">
        <v>17165</v>
      </c>
    </row>
    <row r="4259" spans="1:2" x14ac:dyDescent="0.25">
      <c r="A4259" s="62">
        <v>31101707</v>
      </c>
      <c r="B4259" s="63" t="s">
        <v>4513</v>
      </c>
    </row>
    <row r="4260" spans="1:2" x14ac:dyDescent="0.25">
      <c r="A4260" s="62">
        <v>31101708</v>
      </c>
      <c r="B4260" s="63" t="s">
        <v>2155</v>
      </c>
    </row>
    <row r="4261" spans="1:2" x14ac:dyDescent="0.25">
      <c r="A4261" s="62">
        <v>31101709</v>
      </c>
      <c r="B4261" s="63" t="s">
        <v>4209</v>
      </c>
    </row>
    <row r="4262" spans="1:2" x14ac:dyDescent="0.25">
      <c r="A4262" s="62">
        <v>31101710</v>
      </c>
      <c r="B4262" s="63" t="s">
        <v>92</v>
      </c>
    </row>
    <row r="4263" spans="1:2" x14ac:dyDescent="0.25">
      <c r="A4263" s="62">
        <v>31101711</v>
      </c>
      <c r="B4263" s="63" t="s">
        <v>15077</v>
      </c>
    </row>
    <row r="4264" spans="1:2" x14ac:dyDescent="0.25">
      <c r="A4264" s="62">
        <v>31101712</v>
      </c>
      <c r="B4264" s="63" t="s">
        <v>10036</v>
      </c>
    </row>
    <row r="4265" spans="1:2" x14ac:dyDescent="0.25">
      <c r="A4265" s="62">
        <v>31101713</v>
      </c>
      <c r="B4265" s="63" t="s">
        <v>7692</v>
      </c>
    </row>
    <row r="4266" spans="1:2" x14ac:dyDescent="0.25">
      <c r="A4266" s="62">
        <v>31101714</v>
      </c>
      <c r="B4266" s="63" t="s">
        <v>5026</v>
      </c>
    </row>
    <row r="4267" spans="1:2" x14ac:dyDescent="0.25">
      <c r="A4267" s="62">
        <v>31101715</v>
      </c>
      <c r="B4267" s="63" t="s">
        <v>4238</v>
      </c>
    </row>
    <row r="4268" spans="1:2" x14ac:dyDescent="0.25">
      <c r="A4268" s="62">
        <v>31101716</v>
      </c>
      <c r="B4268" s="63" t="s">
        <v>9064</v>
      </c>
    </row>
    <row r="4269" spans="1:2" x14ac:dyDescent="0.25">
      <c r="A4269" s="62">
        <v>31101801</v>
      </c>
      <c r="B4269" s="63" t="s">
        <v>12781</v>
      </c>
    </row>
    <row r="4270" spans="1:2" x14ac:dyDescent="0.25">
      <c r="A4270" s="62">
        <v>31101802</v>
      </c>
      <c r="B4270" s="63" t="s">
        <v>6325</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4282</v>
      </c>
    </row>
    <row r="4277" spans="1:2" x14ac:dyDescent="0.25">
      <c r="A4277" s="62">
        <v>31101809</v>
      </c>
      <c r="B4277" s="63" t="s">
        <v>14798</v>
      </c>
    </row>
    <row r="4278" spans="1:2" x14ac:dyDescent="0.25">
      <c r="A4278" s="62">
        <v>31101810</v>
      </c>
      <c r="B4278" s="63" t="s">
        <v>8598</v>
      </c>
    </row>
    <row r="4279" spans="1:2" x14ac:dyDescent="0.25">
      <c r="A4279" s="62">
        <v>31101811</v>
      </c>
      <c r="B4279" s="63" t="s">
        <v>13014</v>
      </c>
    </row>
    <row r="4280" spans="1:2" x14ac:dyDescent="0.25">
      <c r="A4280" s="62">
        <v>31101812</v>
      </c>
      <c r="B4280" s="63" t="s">
        <v>8740</v>
      </c>
    </row>
    <row r="4281" spans="1:2" x14ac:dyDescent="0.25">
      <c r="A4281" s="62">
        <v>31101813</v>
      </c>
      <c r="B4281" s="63" t="s">
        <v>7508</v>
      </c>
    </row>
    <row r="4282" spans="1:2" x14ac:dyDescent="0.25">
      <c r="A4282" s="62">
        <v>31101814</v>
      </c>
      <c r="B4282" s="63" t="s">
        <v>17873</v>
      </c>
    </row>
    <row r="4283" spans="1:2" x14ac:dyDescent="0.25">
      <c r="A4283" s="62">
        <v>31101815</v>
      </c>
      <c r="B4283" s="63" t="s">
        <v>13601</v>
      </c>
    </row>
    <row r="4284" spans="1:2" x14ac:dyDescent="0.25">
      <c r="A4284" s="62">
        <v>31101816</v>
      </c>
      <c r="B4284" s="63" t="s">
        <v>11346</v>
      </c>
    </row>
    <row r="4285" spans="1:2" x14ac:dyDescent="0.25">
      <c r="A4285" s="62">
        <v>31101901</v>
      </c>
      <c r="B4285" s="63" t="s">
        <v>344</v>
      </c>
    </row>
    <row r="4286" spans="1:2" x14ac:dyDescent="0.25">
      <c r="A4286" s="62">
        <v>31101902</v>
      </c>
      <c r="B4286" s="63" t="s">
        <v>3347</v>
      </c>
    </row>
    <row r="4287" spans="1:2" x14ac:dyDescent="0.25">
      <c r="A4287" s="62">
        <v>31101903</v>
      </c>
      <c r="B4287" s="63" t="s">
        <v>10023</v>
      </c>
    </row>
    <row r="4288" spans="1:2" x14ac:dyDescent="0.25">
      <c r="A4288" s="62">
        <v>31101904</v>
      </c>
      <c r="B4288" s="63" t="s">
        <v>13304</v>
      </c>
    </row>
    <row r="4289" spans="1:2" x14ac:dyDescent="0.25">
      <c r="A4289" s="62">
        <v>31101905</v>
      </c>
      <c r="B4289" s="63" t="s">
        <v>959</v>
      </c>
    </row>
    <row r="4290" spans="1:2" x14ac:dyDescent="0.25">
      <c r="A4290" s="62">
        <v>31101906</v>
      </c>
      <c r="B4290" s="63" t="s">
        <v>8691</v>
      </c>
    </row>
    <row r="4291" spans="1:2" x14ac:dyDescent="0.25">
      <c r="A4291" s="62">
        <v>31101907</v>
      </c>
      <c r="B4291" s="63" t="s">
        <v>17439</v>
      </c>
    </row>
    <row r="4292" spans="1:2" x14ac:dyDescent="0.25">
      <c r="A4292" s="62">
        <v>31101908</v>
      </c>
      <c r="B4292" s="63" t="s">
        <v>910</v>
      </c>
    </row>
    <row r="4293" spans="1:2" x14ac:dyDescent="0.25">
      <c r="A4293" s="62">
        <v>31101909</v>
      </c>
      <c r="B4293" s="63" t="s">
        <v>16161</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5413</v>
      </c>
    </row>
    <row r="4298" spans="1:2" x14ac:dyDescent="0.25">
      <c r="A4298" s="62">
        <v>31102002</v>
      </c>
      <c r="B4298" s="63" t="s">
        <v>8168</v>
      </c>
    </row>
    <row r="4299" spans="1:2" x14ac:dyDescent="0.25">
      <c r="A4299" s="62">
        <v>31102003</v>
      </c>
      <c r="B4299" s="63" t="s">
        <v>16159</v>
      </c>
    </row>
    <row r="4300" spans="1:2" x14ac:dyDescent="0.25">
      <c r="A4300" s="62">
        <v>31102004</v>
      </c>
      <c r="B4300" s="63" t="s">
        <v>9652</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16630</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5337</v>
      </c>
    </row>
    <row r="4310" spans="1:2" x14ac:dyDescent="0.25">
      <c r="A4310" s="62">
        <v>31102014</v>
      </c>
      <c r="B4310" s="63" t="s">
        <v>7697</v>
      </c>
    </row>
    <row r="4311" spans="1:2" x14ac:dyDescent="0.25">
      <c r="A4311" s="62">
        <v>31102015</v>
      </c>
      <c r="B4311" s="63" t="s">
        <v>18595</v>
      </c>
    </row>
    <row r="4312" spans="1:2" x14ac:dyDescent="0.25">
      <c r="A4312" s="62">
        <v>31102016</v>
      </c>
      <c r="B4312" s="63" t="s">
        <v>3591</v>
      </c>
    </row>
    <row r="4313" spans="1:2" x14ac:dyDescent="0.25">
      <c r="A4313" s="62">
        <v>31102101</v>
      </c>
      <c r="B4313" s="63" t="s">
        <v>5076</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5823</v>
      </c>
    </row>
    <row r="4318" spans="1:2" x14ac:dyDescent="0.25">
      <c r="A4318" s="62">
        <v>31102106</v>
      </c>
      <c r="B4318" s="63" t="s">
        <v>23</v>
      </c>
    </row>
    <row r="4319" spans="1:2" x14ac:dyDescent="0.25">
      <c r="A4319" s="62">
        <v>31102107</v>
      </c>
      <c r="B4319" s="63" t="s">
        <v>7671</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8545</v>
      </c>
    </row>
    <row r="4325" spans="1:2" x14ac:dyDescent="0.25">
      <c r="A4325" s="62">
        <v>31102113</v>
      </c>
      <c r="B4325" s="63" t="s">
        <v>17805</v>
      </c>
    </row>
    <row r="4326" spans="1:2" x14ac:dyDescent="0.25">
      <c r="A4326" s="62">
        <v>31102114</v>
      </c>
      <c r="B4326" s="63" t="s">
        <v>12151</v>
      </c>
    </row>
    <row r="4327" spans="1:2" x14ac:dyDescent="0.25">
      <c r="A4327" s="62">
        <v>31102115</v>
      </c>
      <c r="B4327" s="63" t="s">
        <v>9766</v>
      </c>
    </row>
    <row r="4328" spans="1:2" x14ac:dyDescent="0.25">
      <c r="A4328" s="62">
        <v>31102116</v>
      </c>
      <c r="B4328" s="63" t="s">
        <v>15337</v>
      </c>
    </row>
    <row r="4329" spans="1:2" x14ac:dyDescent="0.25">
      <c r="A4329" s="62">
        <v>31102201</v>
      </c>
      <c r="B4329" s="63" t="s">
        <v>12185</v>
      </c>
    </row>
    <row r="4330" spans="1:2" x14ac:dyDescent="0.25">
      <c r="A4330" s="62">
        <v>31102202</v>
      </c>
      <c r="B4330" s="63" t="s">
        <v>12109</v>
      </c>
    </row>
    <row r="4331" spans="1:2" x14ac:dyDescent="0.25">
      <c r="A4331" s="62">
        <v>31102203</v>
      </c>
      <c r="B4331" s="63" t="s">
        <v>6115</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6128</v>
      </c>
    </row>
    <row r="4336" spans="1:2" x14ac:dyDescent="0.25">
      <c r="A4336" s="62">
        <v>31102208</v>
      </c>
      <c r="B4336" s="63" t="s">
        <v>9541</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6569</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5795</v>
      </c>
    </row>
    <row r="4347" spans="1:2" x14ac:dyDescent="0.25">
      <c r="A4347" s="62">
        <v>31102303</v>
      </c>
      <c r="B4347" s="63" t="s">
        <v>15514</v>
      </c>
    </row>
    <row r="4348" spans="1:2" x14ac:dyDescent="0.25">
      <c r="A4348" s="62">
        <v>31102304</v>
      </c>
      <c r="B4348" s="63" t="s">
        <v>14879</v>
      </c>
    </row>
    <row r="4349" spans="1:2" x14ac:dyDescent="0.25">
      <c r="A4349" s="62">
        <v>31102305</v>
      </c>
      <c r="B4349" s="63" t="s">
        <v>7829</v>
      </c>
    </row>
    <row r="4350" spans="1:2" x14ac:dyDescent="0.25">
      <c r="A4350" s="62">
        <v>31102306</v>
      </c>
      <c r="B4350" s="63" t="s">
        <v>1466</v>
      </c>
    </row>
    <row r="4351" spans="1:2" x14ac:dyDescent="0.25">
      <c r="A4351" s="62">
        <v>31102307</v>
      </c>
      <c r="B4351" s="63" t="s">
        <v>4884</v>
      </c>
    </row>
    <row r="4352" spans="1:2" x14ac:dyDescent="0.25">
      <c r="A4352" s="62">
        <v>31102308</v>
      </c>
      <c r="B4352" s="63" t="s">
        <v>7913</v>
      </c>
    </row>
    <row r="4353" spans="1:2" x14ac:dyDescent="0.25">
      <c r="A4353" s="62">
        <v>31102309</v>
      </c>
      <c r="B4353" s="63" t="s">
        <v>9698</v>
      </c>
    </row>
    <row r="4354" spans="1:2" x14ac:dyDescent="0.25">
      <c r="A4354" s="62">
        <v>31102310</v>
      </c>
      <c r="B4354" s="63" t="s">
        <v>2117</v>
      </c>
    </row>
    <row r="4355" spans="1:2" x14ac:dyDescent="0.25">
      <c r="A4355" s="62">
        <v>31102311</v>
      </c>
      <c r="B4355" s="63" t="s">
        <v>4789</v>
      </c>
    </row>
    <row r="4356" spans="1:2" x14ac:dyDescent="0.25">
      <c r="A4356" s="62">
        <v>31102312</v>
      </c>
      <c r="B4356" s="63" t="s">
        <v>4792</v>
      </c>
    </row>
    <row r="4357" spans="1:2" x14ac:dyDescent="0.25">
      <c r="A4357" s="62">
        <v>31102313</v>
      </c>
      <c r="B4357" s="63" t="s">
        <v>14205</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5814</v>
      </c>
    </row>
    <row r="4363" spans="1:2" x14ac:dyDescent="0.25">
      <c r="A4363" s="62">
        <v>31102403</v>
      </c>
      <c r="B4363" s="63" t="s">
        <v>2959</v>
      </c>
    </row>
    <row r="4364" spans="1:2" x14ac:dyDescent="0.25">
      <c r="A4364" s="62">
        <v>31102404</v>
      </c>
      <c r="B4364" s="63" t="s">
        <v>8729</v>
      </c>
    </row>
    <row r="4365" spans="1:2" x14ac:dyDescent="0.25">
      <c r="A4365" s="62">
        <v>31102405</v>
      </c>
      <c r="B4365" s="63" t="s">
        <v>17037</v>
      </c>
    </row>
    <row r="4366" spans="1:2" x14ac:dyDescent="0.25">
      <c r="A4366" s="62">
        <v>31102406</v>
      </c>
      <c r="B4366" s="63" t="s">
        <v>14084</v>
      </c>
    </row>
    <row r="4367" spans="1:2" x14ac:dyDescent="0.25">
      <c r="A4367" s="62">
        <v>31102407</v>
      </c>
      <c r="B4367" s="63" t="s">
        <v>8319</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18401</v>
      </c>
    </row>
    <row r="4374" spans="1:2" x14ac:dyDescent="0.25">
      <c r="A4374" s="62">
        <v>31102414</v>
      </c>
      <c r="B4374" s="63" t="s">
        <v>15150</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17927</v>
      </c>
    </row>
    <row r="4380" spans="1:2" x14ac:dyDescent="0.25">
      <c r="A4380" s="62">
        <v>31111504</v>
      </c>
      <c r="B4380" s="63" t="s">
        <v>16681</v>
      </c>
    </row>
    <row r="4381" spans="1:2" x14ac:dyDescent="0.25">
      <c r="A4381" s="62">
        <v>31111505</v>
      </c>
      <c r="B4381" s="63" t="s">
        <v>11996</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4426</v>
      </c>
    </row>
    <row r="4386" spans="1:2" x14ac:dyDescent="0.25">
      <c r="A4386" s="62">
        <v>31111510</v>
      </c>
      <c r="B4386" s="63" t="s">
        <v>4963</v>
      </c>
    </row>
    <row r="4387" spans="1:2" x14ac:dyDescent="0.25">
      <c r="A4387" s="62">
        <v>31111511</v>
      </c>
      <c r="B4387" s="63" t="s">
        <v>7255</v>
      </c>
    </row>
    <row r="4388" spans="1:2" x14ac:dyDescent="0.25">
      <c r="A4388" s="62">
        <v>31111512</v>
      </c>
      <c r="B4388" s="63" t="s">
        <v>7476</v>
      </c>
    </row>
    <row r="4389" spans="1:2" x14ac:dyDescent="0.25">
      <c r="A4389" s="62">
        <v>31111513</v>
      </c>
      <c r="B4389" s="63" t="s">
        <v>5767</v>
      </c>
    </row>
    <row r="4390" spans="1:2" x14ac:dyDescent="0.25">
      <c r="A4390" s="62">
        <v>31111514</v>
      </c>
      <c r="B4390" s="63" t="s">
        <v>13816</v>
      </c>
    </row>
    <row r="4391" spans="1:2" x14ac:dyDescent="0.25">
      <c r="A4391" s="62">
        <v>31111515</v>
      </c>
      <c r="B4391" s="63" t="s">
        <v>14258</v>
      </c>
    </row>
    <row r="4392" spans="1:2" x14ac:dyDescent="0.25">
      <c r="A4392" s="62">
        <v>31111516</v>
      </c>
      <c r="B4392" s="63" t="s">
        <v>17431</v>
      </c>
    </row>
    <row r="4393" spans="1:2" x14ac:dyDescent="0.25">
      <c r="A4393" s="62">
        <v>31111517</v>
      </c>
      <c r="B4393" s="63" t="s">
        <v>7877</v>
      </c>
    </row>
    <row r="4394" spans="1:2" x14ac:dyDescent="0.25">
      <c r="A4394" s="62">
        <v>31111601</v>
      </c>
      <c r="B4394" s="63" t="s">
        <v>15961</v>
      </c>
    </row>
    <row r="4395" spans="1:2" x14ac:dyDescent="0.25">
      <c r="A4395" s="62">
        <v>31111602</v>
      </c>
      <c r="B4395" s="63" t="s">
        <v>6261</v>
      </c>
    </row>
    <row r="4396" spans="1:2" x14ac:dyDescent="0.25">
      <c r="A4396" s="62">
        <v>31111603</v>
      </c>
      <c r="B4396" s="63" t="s">
        <v>12884</v>
      </c>
    </row>
    <row r="4397" spans="1:2" x14ac:dyDescent="0.25">
      <c r="A4397" s="62">
        <v>31111604</v>
      </c>
      <c r="B4397" s="63" t="s">
        <v>3544</v>
      </c>
    </row>
    <row r="4398" spans="1:2" x14ac:dyDescent="0.25">
      <c r="A4398" s="62">
        <v>31111605</v>
      </c>
      <c r="B4398" s="63" t="s">
        <v>10651</v>
      </c>
    </row>
    <row r="4399" spans="1:2" x14ac:dyDescent="0.25">
      <c r="A4399" s="62">
        <v>31111606</v>
      </c>
      <c r="B4399" s="63" t="s">
        <v>17682</v>
      </c>
    </row>
    <row r="4400" spans="1:2" x14ac:dyDescent="0.25">
      <c r="A4400" s="62">
        <v>31111607</v>
      </c>
      <c r="B4400" s="63" t="s">
        <v>10581</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5214</v>
      </c>
    </row>
    <row r="4408" spans="1:2" x14ac:dyDescent="0.25">
      <c r="A4408" s="62">
        <v>31111615</v>
      </c>
      <c r="B4408" s="63" t="s">
        <v>6756</v>
      </c>
    </row>
    <row r="4409" spans="1:2" x14ac:dyDescent="0.25">
      <c r="A4409" s="62">
        <v>31111616</v>
      </c>
      <c r="B4409" s="63" t="s">
        <v>3002</v>
      </c>
    </row>
    <row r="4410" spans="1:2" x14ac:dyDescent="0.25">
      <c r="A4410" s="62">
        <v>31111617</v>
      </c>
      <c r="B4410" s="63" t="s">
        <v>13231</v>
      </c>
    </row>
    <row r="4411" spans="1:2" x14ac:dyDescent="0.25">
      <c r="A4411" s="62">
        <v>31111701</v>
      </c>
      <c r="B4411" s="63" t="s">
        <v>15023</v>
      </c>
    </row>
    <row r="4412" spans="1:2" x14ac:dyDescent="0.25">
      <c r="A4412" s="62">
        <v>31111702</v>
      </c>
      <c r="B4412" s="63" t="s">
        <v>4803</v>
      </c>
    </row>
    <row r="4413" spans="1:2" x14ac:dyDescent="0.25">
      <c r="A4413" s="62">
        <v>31111703</v>
      </c>
      <c r="B4413" s="63" t="s">
        <v>11014</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4239</v>
      </c>
    </row>
    <row r="4419" spans="1:2" x14ac:dyDescent="0.25">
      <c r="A4419" s="62">
        <v>31111709</v>
      </c>
      <c r="B4419" s="63" t="s">
        <v>4872</v>
      </c>
    </row>
    <row r="4420" spans="1:2" x14ac:dyDescent="0.25">
      <c r="A4420" s="62">
        <v>31111710</v>
      </c>
      <c r="B4420" s="63" t="s">
        <v>15454</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4635</v>
      </c>
    </row>
    <row r="4425" spans="1:2" x14ac:dyDescent="0.25">
      <c r="A4425" s="62">
        <v>31111715</v>
      </c>
      <c r="B4425" s="63" t="s">
        <v>197</v>
      </c>
    </row>
    <row r="4426" spans="1:2" x14ac:dyDescent="0.25">
      <c r="A4426" s="62">
        <v>31111716</v>
      </c>
      <c r="B4426" s="63" t="s">
        <v>5595</v>
      </c>
    </row>
    <row r="4427" spans="1:2" x14ac:dyDescent="0.25">
      <c r="A4427" s="62">
        <v>31111717</v>
      </c>
      <c r="B4427" s="63" t="s">
        <v>17271</v>
      </c>
    </row>
    <row r="4428" spans="1:2" x14ac:dyDescent="0.25">
      <c r="A4428" s="62">
        <v>31121001</v>
      </c>
      <c r="B4428" s="63" t="s">
        <v>6811</v>
      </c>
    </row>
    <row r="4429" spans="1:2" x14ac:dyDescent="0.25">
      <c r="A4429" s="62">
        <v>31121002</v>
      </c>
      <c r="B4429" s="63" t="s">
        <v>5625</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6339</v>
      </c>
    </row>
    <row r="4435" spans="1:2" x14ac:dyDescent="0.25">
      <c r="A4435" s="62">
        <v>31121008</v>
      </c>
      <c r="B4435" s="63" t="s">
        <v>11657</v>
      </c>
    </row>
    <row r="4436" spans="1:2" x14ac:dyDescent="0.25">
      <c r="A4436" s="62">
        <v>31121009</v>
      </c>
      <c r="B4436" s="63" t="s">
        <v>16697</v>
      </c>
    </row>
    <row r="4437" spans="1:2" x14ac:dyDescent="0.25">
      <c r="A4437" s="62">
        <v>31121010</v>
      </c>
      <c r="B4437" s="63" t="s">
        <v>7989</v>
      </c>
    </row>
    <row r="4438" spans="1:2" x14ac:dyDescent="0.25">
      <c r="A4438" s="62">
        <v>31121011</v>
      </c>
      <c r="B4438" s="63" t="s">
        <v>13786</v>
      </c>
    </row>
    <row r="4439" spans="1:2" x14ac:dyDescent="0.25">
      <c r="A4439" s="62">
        <v>31121012</v>
      </c>
      <c r="B4439" s="63" t="s">
        <v>15505</v>
      </c>
    </row>
    <row r="4440" spans="1:2" x14ac:dyDescent="0.25">
      <c r="A4440" s="62">
        <v>31121013</v>
      </c>
      <c r="B4440" s="63" t="s">
        <v>7664</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17574</v>
      </c>
    </row>
    <row r="4445" spans="1:2" x14ac:dyDescent="0.25">
      <c r="A4445" s="62">
        <v>31121018</v>
      </c>
      <c r="B4445" s="63" t="s">
        <v>16848</v>
      </c>
    </row>
    <row r="4446" spans="1:2" x14ac:dyDescent="0.25">
      <c r="A4446" s="62">
        <v>31121019</v>
      </c>
      <c r="B4446" s="63" t="s">
        <v>12349</v>
      </c>
    </row>
    <row r="4447" spans="1:2" x14ac:dyDescent="0.25">
      <c r="A4447" s="62">
        <v>31121101</v>
      </c>
      <c r="B4447" s="63" t="s">
        <v>17589</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8061</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7849</v>
      </c>
    </row>
    <row r="4458" spans="1:2" x14ac:dyDescent="0.25">
      <c r="A4458" s="62">
        <v>31121112</v>
      </c>
      <c r="B4458" s="63" t="s">
        <v>14564</v>
      </c>
    </row>
    <row r="4459" spans="1:2" x14ac:dyDescent="0.25">
      <c r="A4459" s="62">
        <v>31121113</v>
      </c>
      <c r="B4459" s="63" t="s">
        <v>17357</v>
      </c>
    </row>
    <row r="4460" spans="1:2" x14ac:dyDescent="0.25">
      <c r="A4460" s="62">
        <v>31121114</v>
      </c>
      <c r="B4460" s="63" t="s">
        <v>15471</v>
      </c>
    </row>
    <row r="4461" spans="1:2" x14ac:dyDescent="0.25">
      <c r="A4461" s="62">
        <v>31121115</v>
      </c>
      <c r="B4461" s="63" t="s">
        <v>8484</v>
      </c>
    </row>
    <row r="4462" spans="1:2" x14ac:dyDescent="0.25">
      <c r="A4462" s="62">
        <v>31121116</v>
      </c>
      <c r="B4462" s="63" t="s">
        <v>10908</v>
      </c>
    </row>
    <row r="4463" spans="1:2" x14ac:dyDescent="0.25">
      <c r="A4463" s="62">
        <v>31121117</v>
      </c>
      <c r="B4463" s="63" t="s">
        <v>4901</v>
      </c>
    </row>
    <row r="4464" spans="1:2" x14ac:dyDescent="0.25">
      <c r="A4464" s="62">
        <v>31121118</v>
      </c>
      <c r="B4464" s="63" t="s">
        <v>10739</v>
      </c>
    </row>
    <row r="4465" spans="1:2" x14ac:dyDescent="0.25">
      <c r="A4465" s="62">
        <v>31121119</v>
      </c>
      <c r="B4465" s="63" t="s">
        <v>17227</v>
      </c>
    </row>
    <row r="4466" spans="1:2" x14ac:dyDescent="0.25">
      <c r="A4466" s="62">
        <v>31121201</v>
      </c>
      <c r="B4466" s="63" t="s">
        <v>13899</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7510</v>
      </c>
    </row>
    <row r="4473" spans="1:2" x14ac:dyDescent="0.25">
      <c r="A4473" s="62">
        <v>31121208</v>
      </c>
      <c r="B4473" s="63" t="s">
        <v>2239</v>
      </c>
    </row>
    <row r="4474" spans="1:2" x14ac:dyDescent="0.25">
      <c r="A4474" s="62">
        <v>31121209</v>
      </c>
      <c r="B4474" s="63" t="s">
        <v>14711</v>
      </c>
    </row>
    <row r="4475" spans="1:2" x14ac:dyDescent="0.25">
      <c r="A4475" s="62">
        <v>31121210</v>
      </c>
      <c r="B4475" s="63" t="s">
        <v>7440</v>
      </c>
    </row>
    <row r="4476" spans="1:2" x14ac:dyDescent="0.25">
      <c r="A4476" s="62">
        <v>31121211</v>
      </c>
      <c r="B4476" s="63" t="s">
        <v>5281</v>
      </c>
    </row>
    <row r="4477" spans="1:2" x14ac:dyDescent="0.25">
      <c r="A4477" s="62">
        <v>31121212</v>
      </c>
      <c r="B4477" s="63" t="s">
        <v>1428</v>
      </c>
    </row>
    <row r="4478" spans="1:2" x14ac:dyDescent="0.25">
      <c r="A4478" s="62">
        <v>31121213</v>
      </c>
      <c r="B4478" s="63" t="s">
        <v>11535</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8082</v>
      </c>
    </row>
    <row r="4483" spans="1:2" x14ac:dyDescent="0.25">
      <c r="A4483" s="62">
        <v>31121218</v>
      </c>
      <c r="B4483" s="63" t="s">
        <v>6814</v>
      </c>
    </row>
    <row r="4484" spans="1:2" x14ac:dyDescent="0.25">
      <c r="A4484" s="62">
        <v>31121219</v>
      </c>
      <c r="B4484" s="63" t="s">
        <v>8582</v>
      </c>
    </row>
    <row r="4485" spans="1:2" x14ac:dyDescent="0.25">
      <c r="A4485" s="62">
        <v>31121301</v>
      </c>
      <c r="B4485" s="63" t="s">
        <v>5704</v>
      </c>
    </row>
    <row r="4486" spans="1:2" x14ac:dyDescent="0.25">
      <c r="A4486" s="62">
        <v>31121302</v>
      </c>
      <c r="B4486" s="63" t="s">
        <v>7026</v>
      </c>
    </row>
    <row r="4487" spans="1:2" x14ac:dyDescent="0.25">
      <c r="A4487" s="62">
        <v>31121303</v>
      </c>
      <c r="B4487" s="63" t="s">
        <v>5467</v>
      </c>
    </row>
    <row r="4488" spans="1:2" x14ac:dyDescent="0.25">
      <c r="A4488" s="62">
        <v>31121304</v>
      </c>
      <c r="B4488" s="63" t="s">
        <v>4778</v>
      </c>
    </row>
    <row r="4489" spans="1:2" x14ac:dyDescent="0.25">
      <c r="A4489" s="62">
        <v>31121305</v>
      </c>
      <c r="B4489" s="63" t="s">
        <v>18456</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5867</v>
      </c>
    </row>
    <row r="4497" spans="1:2" x14ac:dyDescent="0.25">
      <c r="A4497" s="62">
        <v>31121313</v>
      </c>
      <c r="B4497" s="63" t="s">
        <v>13125</v>
      </c>
    </row>
    <row r="4498" spans="1:2" x14ac:dyDescent="0.25">
      <c r="A4498" s="62">
        <v>31121314</v>
      </c>
      <c r="B4498" s="63" t="s">
        <v>3344</v>
      </c>
    </row>
    <row r="4499" spans="1:2" x14ac:dyDescent="0.25">
      <c r="A4499" s="62">
        <v>31121315</v>
      </c>
      <c r="B4499" s="63" t="s">
        <v>17100</v>
      </c>
    </row>
    <row r="4500" spans="1:2" x14ac:dyDescent="0.25">
      <c r="A4500" s="62">
        <v>31121316</v>
      </c>
      <c r="B4500" s="63" t="s">
        <v>10683</v>
      </c>
    </row>
    <row r="4501" spans="1:2" x14ac:dyDescent="0.25">
      <c r="A4501" s="62">
        <v>31121317</v>
      </c>
      <c r="B4501" s="63" t="s">
        <v>4828</v>
      </c>
    </row>
    <row r="4502" spans="1:2" x14ac:dyDescent="0.25">
      <c r="A4502" s="62">
        <v>31121318</v>
      </c>
      <c r="B4502" s="63" t="s">
        <v>13143</v>
      </c>
    </row>
    <row r="4503" spans="1:2" x14ac:dyDescent="0.25">
      <c r="A4503" s="62">
        <v>31121319</v>
      </c>
      <c r="B4503" s="63" t="s">
        <v>8028</v>
      </c>
    </row>
    <row r="4504" spans="1:2" x14ac:dyDescent="0.25">
      <c r="A4504" s="62">
        <v>31121401</v>
      </c>
      <c r="B4504" s="63" t="s">
        <v>1215</v>
      </c>
    </row>
    <row r="4505" spans="1:2" x14ac:dyDescent="0.25">
      <c r="A4505" s="62">
        <v>31121402</v>
      </c>
      <c r="B4505" s="63" t="s">
        <v>4602</v>
      </c>
    </row>
    <row r="4506" spans="1:2" x14ac:dyDescent="0.25">
      <c r="A4506" s="62">
        <v>31121403</v>
      </c>
      <c r="B4506" s="63" t="s">
        <v>3655</v>
      </c>
    </row>
    <row r="4507" spans="1:2" x14ac:dyDescent="0.25">
      <c r="A4507" s="62">
        <v>31121404</v>
      </c>
      <c r="B4507" s="63" t="s">
        <v>4771</v>
      </c>
    </row>
    <row r="4508" spans="1:2" x14ac:dyDescent="0.25">
      <c r="A4508" s="62">
        <v>31121405</v>
      </c>
      <c r="B4508" s="63" t="s">
        <v>1530</v>
      </c>
    </row>
    <row r="4509" spans="1:2" x14ac:dyDescent="0.25">
      <c r="A4509" s="62">
        <v>31121406</v>
      </c>
      <c r="B4509" s="63" t="s">
        <v>7835</v>
      </c>
    </row>
    <row r="4510" spans="1:2" x14ac:dyDescent="0.25">
      <c r="A4510" s="62">
        <v>31121407</v>
      </c>
      <c r="B4510" s="63" t="s">
        <v>1950</v>
      </c>
    </row>
    <row r="4511" spans="1:2" x14ac:dyDescent="0.25">
      <c r="A4511" s="62">
        <v>31121408</v>
      </c>
      <c r="B4511" s="63" t="s">
        <v>7351</v>
      </c>
    </row>
    <row r="4512" spans="1:2" x14ac:dyDescent="0.25">
      <c r="A4512" s="62">
        <v>31121409</v>
      </c>
      <c r="B4512" s="63" t="s">
        <v>17143</v>
      </c>
    </row>
    <row r="4513" spans="1:2" x14ac:dyDescent="0.25">
      <c r="A4513" s="62">
        <v>31121410</v>
      </c>
      <c r="B4513" s="63" t="s">
        <v>9790</v>
      </c>
    </row>
    <row r="4514" spans="1:2" x14ac:dyDescent="0.25">
      <c r="A4514" s="62">
        <v>31121411</v>
      </c>
      <c r="B4514" s="63" t="s">
        <v>3562</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5836</v>
      </c>
    </row>
    <row r="4528" spans="1:2" x14ac:dyDescent="0.25">
      <c r="A4528" s="62">
        <v>31121506</v>
      </c>
      <c r="B4528" s="63" t="s">
        <v>14606</v>
      </c>
    </row>
    <row r="4529" spans="1:2" x14ac:dyDescent="0.25">
      <c r="A4529" s="62">
        <v>31121507</v>
      </c>
      <c r="B4529" s="63" t="s">
        <v>17923</v>
      </c>
    </row>
    <row r="4530" spans="1:2" x14ac:dyDescent="0.25">
      <c r="A4530" s="62">
        <v>31121508</v>
      </c>
      <c r="B4530" s="63" t="s">
        <v>5154</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13562</v>
      </c>
    </row>
    <row r="4535" spans="1:2" x14ac:dyDescent="0.25">
      <c r="A4535" s="62">
        <v>31121513</v>
      </c>
      <c r="B4535" s="63" t="s">
        <v>4428</v>
      </c>
    </row>
    <row r="4536" spans="1:2" x14ac:dyDescent="0.25">
      <c r="A4536" s="62">
        <v>31121514</v>
      </c>
      <c r="B4536" s="63" t="s">
        <v>17238</v>
      </c>
    </row>
    <row r="4537" spans="1:2" x14ac:dyDescent="0.25">
      <c r="A4537" s="62">
        <v>31121515</v>
      </c>
      <c r="B4537" s="63" t="s">
        <v>14193</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6082</v>
      </c>
    </row>
    <row r="4549" spans="1:2" x14ac:dyDescent="0.25">
      <c r="A4549" s="62">
        <v>31121608</v>
      </c>
      <c r="B4549" s="63" t="s">
        <v>9686</v>
      </c>
    </row>
    <row r="4550" spans="1:2" x14ac:dyDescent="0.25">
      <c r="A4550" s="62">
        <v>31121609</v>
      </c>
      <c r="B4550" s="63" t="s">
        <v>3799</v>
      </c>
    </row>
    <row r="4551" spans="1:2" x14ac:dyDescent="0.25">
      <c r="A4551" s="62">
        <v>31121610</v>
      </c>
      <c r="B4551" s="63" t="s">
        <v>14953</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16659</v>
      </c>
    </row>
    <row r="4558" spans="1:2" x14ac:dyDescent="0.25">
      <c r="A4558" s="62">
        <v>31121702</v>
      </c>
      <c r="B4558" s="63" t="s">
        <v>5918</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9683</v>
      </c>
    </row>
    <row r="4574" spans="1:2" x14ac:dyDescent="0.25">
      <c r="A4574" s="62">
        <v>31121718</v>
      </c>
      <c r="B4574" s="63" t="s">
        <v>5621</v>
      </c>
    </row>
    <row r="4575" spans="1:2" x14ac:dyDescent="0.25">
      <c r="A4575" s="62">
        <v>31121719</v>
      </c>
      <c r="B4575" s="63" t="s">
        <v>3045</v>
      </c>
    </row>
    <row r="4576" spans="1:2" x14ac:dyDescent="0.25">
      <c r="A4576" s="62">
        <v>31121801</v>
      </c>
      <c r="B4576" s="63" t="s">
        <v>4549</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2999</v>
      </c>
    </row>
    <row r="4583" spans="1:2" x14ac:dyDescent="0.25">
      <c r="A4583" s="62">
        <v>31121808</v>
      </c>
      <c r="B4583" s="63" t="s">
        <v>5111</v>
      </c>
    </row>
    <row r="4584" spans="1:2" x14ac:dyDescent="0.25">
      <c r="A4584" s="62">
        <v>31121809</v>
      </c>
      <c r="B4584" s="63" t="s">
        <v>9441</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3488</v>
      </c>
    </row>
    <row r="4594" spans="1:2" x14ac:dyDescent="0.25">
      <c r="A4594" s="62">
        <v>31121819</v>
      </c>
      <c r="B4594" s="63" t="s">
        <v>7991</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2944</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4862</v>
      </c>
    </row>
    <row r="4603" spans="1:2" x14ac:dyDescent="0.25">
      <c r="A4603" s="62">
        <v>31121909</v>
      </c>
      <c r="B4603" s="63" t="s">
        <v>15782</v>
      </c>
    </row>
    <row r="4604" spans="1:2" x14ac:dyDescent="0.25">
      <c r="A4604" s="62">
        <v>31121910</v>
      </c>
      <c r="B4604" s="63" t="s">
        <v>17887</v>
      </c>
    </row>
    <row r="4605" spans="1:2" x14ac:dyDescent="0.25">
      <c r="A4605" s="62">
        <v>31121911</v>
      </c>
      <c r="B4605" s="63" t="s">
        <v>12923</v>
      </c>
    </row>
    <row r="4606" spans="1:2" x14ac:dyDescent="0.25">
      <c r="A4606" s="62">
        <v>31121912</v>
      </c>
      <c r="B4606" s="63" t="s">
        <v>13283</v>
      </c>
    </row>
    <row r="4607" spans="1:2" x14ac:dyDescent="0.25">
      <c r="A4607" s="62">
        <v>31121913</v>
      </c>
      <c r="B4607" s="63" t="s">
        <v>16559</v>
      </c>
    </row>
    <row r="4608" spans="1:2" x14ac:dyDescent="0.25">
      <c r="A4608" s="62">
        <v>31121914</v>
      </c>
      <c r="B4608" s="63" t="s">
        <v>8676</v>
      </c>
    </row>
    <row r="4609" spans="1:2" x14ac:dyDescent="0.25">
      <c r="A4609" s="62">
        <v>31121915</v>
      </c>
      <c r="B4609" s="63" t="s">
        <v>7443</v>
      </c>
    </row>
    <row r="4610" spans="1:2" x14ac:dyDescent="0.25">
      <c r="A4610" s="62">
        <v>31121916</v>
      </c>
      <c r="B4610" s="63" t="s">
        <v>10028</v>
      </c>
    </row>
    <row r="4611" spans="1:2" x14ac:dyDescent="0.25">
      <c r="A4611" s="62">
        <v>31121917</v>
      </c>
      <c r="B4611" s="63" t="s">
        <v>2580</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6172</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2953</v>
      </c>
    </row>
    <row r="4622" spans="1:2" x14ac:dyDescent="0.25">
      <c r="A4622" s="62">
        <v>31131509</v>
      </c>
      <c r="B4622" s="63" t="s">
        <v>6413</v>
      </c>
    </row>
    <row r="4623" spans="1:2" x14ac:dyDescent="0.25">
      <c r="A4623" s="62">
        <v>31131510</v>
      </c>
      <c r="B4623" s="63" t="s">
        <v>11307</v>
      </c>
    </row>
    <row r="4624" spans="1:2" x14ac:dyDescent="0.25">
      <c r="A4624" s="62">
        <v>31131511</v>
      </c>
      <c r="B4624" s="63" t="s">
        <v>7101</v>
      </c>
    </row>
    <row r="4625" spans="1:2" x14ac:dyDescent="0.25">
      <c r="A4625" s="62">
        <v>31131512</v>
      </c>
      <c r="B4625" s="63" t="s">
        <v>2636</v>
      </c>
    </row>
    <row r="4626" spans="1:2" x14ac:dyDescent="0.25">
      <c r="A4626" s="62">
        <v>31131513</v>
      </c>
      <c r="B4626" s="63" t="s">
        <v>6347</v>
      </c>
    </row>
    <row r="4627" spans="1:2" x14ac:dyDescent="0.25">
      <c r="A4627" s="62">
        <v>31131514</v>
      </c>
      <c r="B4627" s="63" t="s">
        <v>4806</v>
      </c>
    </row>
    <row r="4628" spans="1:2" x14ac:dyDescent="0.25">
      <c r="A4628" s="62">
        <v>31131515</v>
      </c>
      <c r="B4628" s="63" t="s">
        <v>10758</v>
      </c>
    </row>
    <row r="4629" spans="1:2" x14ac:dyDescent="0.25">
      <c r="A4629" s="62">
        <v>31131516</v>
      </c>
      <c r="B4629" s="63" t="s">
        <v>2160</v>
      </c>
    </row>
    <row r="4630" spans="1:2" x14ac:dyDescent="0.25">
      <c r="A4630" s="62">
        <v>31131601</v>
      </c>
      <c r="B4630" s="63" t="s">
        <v>3139</v>
      </c>
    </row>
    <row r="4631" spans="1:2" x14ac:dyDescent="0.25">
      <c r="A4631" s="62">
        <v>31131602</v>
      </c>
      <c r="B4631" s="63" t="s">
        <v>6967</v>
      </c>
    </row>
    <row r="4632" spans="1:2" x14ac:dyDescent="0.25">
      <c r="A4632" s="62">
        <v>31131603</v>
      </c>
      <c r="B4632" s="63" t="s">
        <v>2482</v>
      </c>
    </row>
    <row r="4633" spans="1:2" x14ac:dyDescent="0.25">
      <c r="A4633" s="62">
        <v>31131604</v>
      </c>
      <c r="B4633" s="63" t="s">
        <v>14051</v>
      </c>
    </row>
    <row r="4634" spans="1:2" x14ac:dyDescent="0.25">
      <c r="A4634" s="62">
        <v>31131605</v>
      </c>
      <c r="B4634" s="63" t="s">
        <v>11990</v>
      </c>
    </row>
    <row r="4635" spans="1:2" x14ac:dyDescent="0.25">
      <c r="A4635" s="62">
        <v>31131606</v>
      </c>
      <c r="B4635" s="63" t="s">
        <v>15591</v>
      </c>
    </row>
    <row r="4636" spans="1:2" x14ac:dyDescent="0.25">
      <c r="A4636" s="62">
        <v>31131607</v>
      </c>
      <c r="B4636" s="63" t="s">
        <v>5582</v>
      </c>
    </row>
    <row r="4637" spans="1:2" x14ac:dyDescent="0.25">
      <c r="A4637" s="62">
        <v>31131608</v>
      </c>
      <c r="B4637" s="63" t="s">
        <v>4088</v>
      </c>
    </row>
    <row r="4638" spans="1:2" x14ac:dyDescent="0.25">
      <c r="A4638" s="62">
        <v>31131609</v>
      </c>
      <c r="B4638" s="63" t="s">
        <v>13312</v>
      </c>
    </row>
    <row r="4639" spans="1:2" x14ac:dyDescent="0.25">
      <c r="A4639" s="62">
        <v>31131610</v>
      </c>
      <c r="B4639" s="63" t="s">
        <v>5172</v>
      </c>
    </row>
    <row r="4640" spans="1:2" x14ac:dyDescent="0.25">
      <c r="A4640" s="62">
        <v>31131611</v>
      </c>
      <c r="B4640" s="63" t="s">
        <v>11848</v>
      </c>
    </row>
    <row r="4641" spans="1:2" x14ac:dyDescent="0.25">
      <c r="A4641" s="62">
        <v>31131612</v>
      </c>
      <c r="B4641" s="63" t="s">
        <v>2602</v>
      </c>
    </row>
    <row r="4642" spans="1:2" x14ac:dyDescent="0.25">
      <c r="A4642" s="62">
        <v>31131613</v>
      </c>
      <c r="B4642" s="63" t="s">
        <v>5765</v>
      </c>
    </row>
    <row r="4643" spans="1:2" x14ac:dyDescent="0.25">
      <c r="A4643" s="62">
        <v>31131614</v>
      </c>
      <c r="B4643" s="63" t="s">
        <v>8815</v>
      </c>
    </row>
    <row r="4644" spans="1:2" x14ac:dyDescent="0.25">
      <c r="A4644" s="62">
        <v>31131615</v>
      </c>
      <c r="B4644" s="63" t="s">
        <v>5466</v>
      </c>
    </row>
    <row r="4645" spans="1:2" x14ac:dyDescent="0.25">
      <c r="A4645" s="62">
        <v>31131616</v>
      </c>
      <c r="B4645" s="63" t="s">
        <v>1966</v>
      </c>
    </row>
    <row r="4646" spans="1:2" x14ac:dyDescent="0.25">
      <c r="A4646" s="62">
        <v>31131701</v>
      </c>
      <c r="B4646" s="63" t="s">
        <v>5331</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13770</v>
      </c>
    </row>
    <row r="4651" spans="1:2" x14ac:dyDescent="0.25">
      <c r="A4651" s="62">
        <v>31131706</v>
      </c>
      <c r="B4651" s="63" t="s">
        <v>10796</v>
      </c>
    </row>
    <row r="4652" spans="1:2" x14ac:dyDescent="0.25">
      <c r="A4652" s="62">
        <v>31131707</v>
      </c>
      <c r="B4652" s="63" t="s">
        <v>5671</v>
      </c>
    </row>
    <row r="4653" spans="1:2" x14ac:dyDescent="0.25">
      <c r="A4653" s="62">
        <v>31131708</v>
      </c>
      <c r="B4653" s="63" t="s">
        <v>17459</v>
      </c>
    </row>
    <row r="4654" spans="1:2" x14ac:dyDescent="0.25">
      <c r="A4654" s="62">
        <v>31131709</v>
      </c>
      <c r="B4654" s="63" t="s">
        <v>8785</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8690</v>
      </c>
    </row>
    <row r="4659" spans="1:2" x14ac:dyDescent="0.25">
      <c r="A4659" s="62">
        <v>31131714</v>
      </c>
      <c r="B4659" s="63" t="s">
        <v>14466</v>
      </c>
    </row>
    <row r="4660" spans="1:2" x14ac:dyDescent="0.25">
      <c r="A4660" s="62">
        <v>31131715</v>
      </c>
      <c r="B4660" s="63" t="s">
        <v>1510</v>
      </c>
    </row>
    <row r="4661" spans="1:2" x14ac:dyDescent="0.25">
      <c r="A4661" s="62">
        <v>31131716</v>
      </c>
      <c r="B4661" s="63" t="s">
        <v>11164</v>
      </c>
    </row>
    <row r="4662" spans="1:2" x14ac:dyDescent="0.25">
      <c r="A4662" s="62">
        <v>31131801</v>
      </c>
      <c r="B4662" s="63" t="s">
        <v>8092</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11048</v>
      </c>
    </row>
    <row r="4667" spans="1:2" x14ac:dyDescent="0.25">
      <c r="A4667" s="62">
        <v>31131806</v>
      </c>
      <c r="B4667" s="63" t="s">
        <v>7627</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4023</v>
      </c>
    </row>
    <row r="4672" spans="1:2" x14ac:dyDescent="0.25">
      <c r="A4672" s="62">
        <v>31131811</v>
      </c>
      <c r="B4672" s="63" t="s">
        <v>12447</v>
      </c>
    </row>
    <row r="4673" spans="1:2" x14ac:dyDescent="0.25">
      <c r="A4673" s="62">
        <v>31131812</v>
      </c>
      <c r="B4673" s="63" t="s">
        <v>8209</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3859</v>
      </c>
    </row>
    <row r="4680" spans="1:2" x14ac:dyDescent="0.25">
      <c r="A4680" s="62">
        <v>31131901</v>
      </c>
      <c r="B4680" s="63" t="s">
        <v>1335</v>
      </c>
    </row>
    <row r="4681" spans="1:2" x14ac:dyDescent="0.25">
      <c r="A4681" s="62">
        <v>31131902</v>
      </c>
      <c r="B4681" s="63" t="s">
        <v>7676</v>
      </c>
    </row>
    <row r="4682" spans="1:2" x14ac:dyDescent="0.25">
      <c r="A4682" s="62">
        <v>31131903</v>
      </c>
      <c r="B4682" s="63" t="s">
        <v>5624</v>
      </c>
    </row>
    <row r="4683" spans="1:2" x14ac:dyDescent="0.25">
      <c r="A4683" s="62">
        <v>31131904</v>
      </c>
      <c r="B4683" s="63" t="s">
        <v>12742</v>
      </c>
    </row>
    <row r="4684" spans="1:2" x14ac:dyDescent="0.25">
      <c r="A4684" s="62">
        <v>31131905</v>
      </c>
      <c r="B4684" s="63" t="s">
        <v>10126</v>
      </c>
    </row>
    <row r="4685" spans="1:2" x14ac:dyDescent="0.25">
      <c r="A4685" s="62">
        <v>31131906</v>
      </c>
      <c r="B4685" s="63" t="s">
        <v>17418</v>
      </c>
    </row>
    <row r="4686" spans="1:2" x14ac:dyDescent="0.25">
      <c r="A4686" s="62">
        <v>31131907</v>
      </c>
      <c r="B4686" s="63" t="s">
        <v>4999</v>
      </c>
    </row>
    <row r="4687" spans="1:2" x14ac:dyDescent="0.25">
      <c r="A4687" s="62">
        <v>31131908</v>
      </c>
      <c r="B4687" s="63" t="s">
        <v>16265</v>
      </c>
    </row>
    <row r="4688" spans="1:2" x14ac:dyDescent="0.25">
      <c r="A4688" s="62">
        <v>31131909</v>
      </c>
      <c r="B4688" s="63" t="s">
        <v>8699</v>
      </c>
    </row>
    <row r="4689" spans="1:2" x14ac:dyDescent="0.25">
      <c r="A4689" s="62">
        <v>31131910</v>
      </c>
      <c r="B4689" s="63" t="s">
        <v>16548</v>
      </c>
    </row>
    <row r="4690" spans="1:2" x14ac:dyDescent="0.25">
      <c r="A4690" s="62">
        <v>31131911</v>
      </c>
      <c r="B4690" s="63" t="s">
        <v>9661</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18761</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17750</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4690</v>
      </c>
    </row>
    <row r="4708" spans="1:2" x14ac:dyDescent="0.25">
      <c r="A4708" s="62">
        <v>31151501</v>
      </c>
      <c r="B4708" s="63" t="s">
        <v>16307</v>
      </c>
    </row>
    <row r="4709" spans="1:2" x14ac:dyDescent="0.25">
      <c r="A4709" s="62">
        <v>31151502</v>
      </c>
      <c r="B4709" s="63" t="s">
        <v>8416</v>
      </c>
    </row>
    <row r="4710" spans="1:2" x14ac:dyDescent="0.25">
      <c r="A4710" s="62">
        <v>31151503</v>
      </c>
      <c r="B4710" s="63" t="s">
        <v>7618</v>
      </c>
    </row>
    <row r="4711" spans="1:2" x14ac:dyDescent="0.25">
      <c r="A4711" s="62">
        <v>31151504</v>
      </c>
      <c r="B4711" s="63" t="s">
        <v>6211</v>
      </c>
    </row>
    <row r="4712" spans="1:2" x14ac:dyDescent="0.25">
      <c r="A4712" s="62">
        <v>31151505</v>
      </c>
      <c r="B4712" s="63" t="s">
        <v>7591</v>
      </c>
    </row>
    <row r="4713" spans="1:2" x14ac:dyDescent="0.25">
      <c r="A4713" s="62">
        <v>31151506</v>
      </c>
      <c r="B4713" s="63" t="s">
        <v>1196</v>
      </c>
    </row>
    <row r="4714" spans="1:2" x14ac:dyDescent="0.25">
      <c r="A4714" s="62">
        <v>31151507</v>
      </c>
      <c r="B4714" s="63" t="s">
        <v>15607</v>
      </c>
    </row>
    <row r="4715" spans="1:2" x14ac:dyDescent="0.25">
      <c r="A4715" s="62">
        <v>31151508</v>
      </c>
      <c r="B4715" s="63" t="s">
        <v>10923</v>
      </c>
    </row>
    <row r="4716" spans="1:2" x14ac:dyDescent="0.25">
      <c r="A4716" s="62">
        <v>31151509</v>
      </c>
      <c r="B4716" s="63" t="s">
        <v>18709</v>
      </c>
    </row>
    <row r="4717" spans="1:2" x14ac:dyDescent="0.25">
      <c r="A4717" s="62">
        <v>31151601</v>
      </c>
      <c r="B4717" s="63" t="s">
        <v>4953</v>
      </c>
    </row>
    <row r="4718" spans="1:2" x14ac:dyDescent="0.25">
      <c r="A4718" s="62">
        <v>31151603</v>
      </c>
      <c r="B4718" s="63" t="s">
        <v>18336</v>
      </c>
    </row>
    <row r="4719" spans="1:2" x14ac:dyDescent="0.25">
      <c r="A4719" s="62">
        <v>31151604</v>
      </c>
      <c r="B4719" s="63" t="s">
        <v>6658</v>
      </c>
    </row>
    <row r="4720" spans="1:2" x14ac:dyDescent="0.25">
      <c r="A4720" s="62">
        <v>31151605</v>
      </c>
      <c r="B4720" s="63" t="s">
        <v>15244</v>
      </c>
    </row>
    <row r="4721" spans="1:2" x14ac:dyDescent="0.25">
      <c r="A4721" s="62">
        <v>31151606</v>
      </c>
      <c r="B4721" s="63" t="s">
        <v>3118</v>
      </c>
    </row>
    <row r="4722" spans="1:2" x14ac:dyDescent="0.25">
      <c r="A4722" s="62">
        <v>31151607</v>
      </c>
      <c r="B4722" s="63" t="s">
        <v>11553</v>
      </c>
    </row>
    <row r="4723" spans="1:2" x14ac:dyDescent="0.25">
      <c r="A4723" s="62">
        <v>31151608</v>
      </c>
      <c r="B4723" s="63" t="s">
        <v>16856</v>
      </c>
    </row>
    <row r="4724" spans="1:2" x14ac:dyDescent="0.25">
      <c r="A4724" s="62">
        <v>31151609</v>
      </c>
      <c r="B4724" s="63" t="s">
        <v>14516</v>
      </c>
    </row>
    <row r="4725" spans="1:2" x14ac:dyDescent="0.25">
      <c r="A4725" s="62">
        <v>31151702</v>
      </c>
      <c r="B4725" s="63" t="s">
        <v>3778</v>
      </c>
    </row>
    <row r="4726" spans="1:2" x14ac:dyDescent="0.25">
      <c r="A4726" s="62">
        <v>31151703</v>
      </c>
      <c r="B4726" s="63" t="s">
        <v>5339</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3014</v>
      </c>
    </row>
    <row r="4732" spans="1:2" x14ac:dyDescent="0.25">
      <c r="A4732" s="62">
        <v>31151804</v>
      </c>
      <c r="B4732" s="63" t="s">
        <v>17098</v>
      </c>
    </row>
    <row r="4733" spans="1:2" x14ac:dyDescent="0.25">
      <c r="A4733" s="62">
        <v>31151901</v>
      </c>
      <c r="B4733" s="63" t="s">
        <v>8629</v>
      </c>
    </row>
    <row r="4734" spans="1:2" x14ac:dyDescent="0.25">
      <c r="A4734" s="62">
        <v>31151902</v>
      </c>
      <c r="B4734" s="63" t="s">
        <v>4807</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11544</v>
      </c>
    </row>
    <row r="4751" spans="1:2" x14ac:dyDescent="0.25">
      <c r="A4751" s="62">
        <v>31161512</v>
      </c>
      <c r="B4751" s="63" t="s">
        <v>12001</v>
      </c>
    </row>
    <row r="4752" spans="1:2" x14ac:dyDescent="0.25">
      <c r="A4752" s="62">
        <v>31161513</v>
      </c>
      <c r="B4752" s="63" t="s">
        <v>3322</v>
      </c>
    </row>
    <row r="4753" spans="1:2" x14ac:dyDescent="0.25">
      <c r="A4753" s="62">
        <v>31161514</v>
      </c>
      <c r="B4753" s="63" t="s">
        <v>13046</v>
      </c>
    </row>
    <row r="4754" spans="1:2" x14ac:dyDescent="0.25">
      <c r="A4754" s="62">
        <v>31161516</v>
      </c>
      <c r="B4754" s="63" t="s">
        <v>7707</v>
      </c>
    </row>
    <row r="4755" spans="1:2" x14ac:dyDescent="0.25">
      <c r="A4755" s="62">
        <v>31161517</v>
      </c>
      <c r="B4755" s="63" t="s">
        <v>14616</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15431</v>
      </c>
    </row>
    <row r="4760" spans="1:2" x14ac:dyDescent="0.25">
      <c r="A4760" s="62">
        <v>31161604</v>
      </c>
      <c r="B4760" s="63" t="s">
        <v>14244</v>
      </c>
    </row>
    <row r="4761" spans="1:2" x14ac:dyDescent="0.25">
      <c r="A4761" s="62">
        <v>31161605</v>
      </c>
      <c r="B4761" s="63" t="s">
        <v>11008</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9843</v>
      </c>
    </row>
    <row r="4766" spans="1:2" x14ac:dyDescent="0.25">
      <c r="A4766" s="62">
        <v>31161610</v>
      </c>
      <c r="B4766" s="63" t="s">
        <v>2642</v>
      </c>
    </row>
    <row r="4767" spans="1:2" x14ac:dyDescent="0.25">
      <c r="A4767" s="62">
        <v>31161611</v>
      </c>
      <c r="B4767" s="63" t="s">
        <v>10690</v>
      </c>
    </row>
    <row r="4768" spans="1:2" x14ac:dyDescent="0.25">
      <c r="A4768" s="62">
        <v>31161612</v>
      </c>
      <c r="B4768" s="63" t="s">
        <v>16847</v>
      </c>
    </row>
    <row r="4769" spans="1:2" x14ac:dyDescent="0.25">
      <c r="A4769" s="62">
        <v>31161613</v>
      </c>
      <c r="B4769" s="63" t="s">
        <v>4970</v>
      </c>
    </row>
    <row r="4770" spans="1:2" x14ac:dyDescent="0.25">
      <c r="A4770" s="62">
        <v>31161614</v>
      </c>
      <c r="B4770" s="63" t="s">
        <v>50</v>
      </c>
    </row>
    <row r="4771" spans="1:2" x14ac:dyDescent="0.25">
      <c r="A4771" s="62">
        <v>31161616</v>
      </c>
      <c r="B4771" s="63" t="s">
        <v>8559</v>
      </c>
    </row>
    <row r="4772" spans="1:2" x14ac:dyDescent="0.25">
      <c r="A4772" s="62">
        <v>31161617</v>
      </c>
      <c r="B4772" s="63" t="s">
        <v>7396</v>
      </c>
    </row>
    <row r="4773" spans="1:2" x14ac:dyDescent="0.25">
      <c r="A4773" s="62">
        <v>31161618</v>
      </c>
      <c r="B4773" s="63" t="s">
        <v>13747</v>
      </c>
    </row>
    <row r="4774" spans="1:2" x14ac:dyDescent="0.25">
      <c r="A4774" s="62">
        <v>31161619</v>
      </c>
      <c r="B4774" s="63" t="s">
        <v>16492</v>
      </c>
    </row>
    <row r="4775" spans="1:2" x14ac:dyDescent="0.25">
      <c r="A4775" s="62">
        <v>31161620</v>
      </c>
      <c r="B4775" s="63" t="s">
        <v>3451</v>
      </c>
    </row>
    <row r="4776" spans="1:2" x14ac:dyDescent="0.25">
      <c r="A4776" s="62">
        <v>31161621</v>
      </c>
      <c r="B4776" s="63" t="s">
        <v>5388</v>
      </c>
    </row>
    <row r="4777" spans="1:2" x14ac:dyDescent="0.25">
      <c r="A4777" s="62">
        <v>31161701</v>
      </c>
      <c r="B4777" s="63" t="s">
        <v>16144</v>
      </c>
    </row>
    <row r="4778" spans="1:2" x14ac:dyDescent="0.25">
      <c r="A4778" s="62">
        <v>31161702</v>
      </c>
      <c r="B4778" s="63" t="s">
        <v>8293</v>
      </c>
    </row>
    <row r="4779" spans="1:2" x14ac:dyDescent="0.25">
      <c r="A4779" s="62">
        <v>31161703</v>
      </c>
      <c r="B4779" s="63" t="s">
        <v>7882</v>
      </c>
    </row>
    <row r="4780" spans="1:2" x14ac:dyDescent="0.25">
      <c r="A4780" s="62">
        <v>31161704</v>
      </c>
      <c r="B4780" s="63" t="s">
        <v>13736</v>
      </c>
    </row>
    <row r="4781" spans="1:2" x14ac:dyDescent="0.25">
      <c r="A4781" s="62">
        <v>31161705</v>
      </c>
      <c r="B4781" s="63" t="s">
        <v>16311</v>
      </c>
    </row>
    <row r="4782" spans="1:2" x14ac:dyDescent="0.25">
      <c r="A4782" s="62">
        <v>31161706</v>
      </c>
      <c r="B4782" s="63" t="s">
        <v>15122</v>
      </c>
    </row>
    <row r="4783" spans="1:2" x14ac:dyDescent="0.25">
      <c r="A4783" s="62">
        <v>31161707</v>
      </c>
      <c r="B4783" s="63" t="s">
        <v>15199</v>
      </c>
    </row>
    <row r="4784" spans="1:2" x14ac:dyDescent="0.25">
      <c r="A4784" s="62">
        <v>31161708</v>
      </c>
      <c r="B4784" s="63" t="s">
        <v>7727</v>
      </c>
    </row>
    <row r="4785" spans="1:2" x14ac:dyDescent="0.25">
      <c r="A4785" s="62">
        <v>31161709</v>
      </c>
      <c r="B4785" s="63" t="s">
        <v>2201</v>
      </c>
    </row>
    <row r="4786" spans="1:2" x14ac:dyDescent="0.25">
      <c r="A4786" s="62">
        <v>31161710</v>
      </c>
      <c r="B4786" s="63" t="s">
        <v>7639</v>
      </c>
    </row>
    <row r="4787" spans="1:2" x14ac:dyDescent="0.25">
      <c r="A4787" s="62">
        <v>31161711</v>
      </c>
      <c r="B4787" s="63" t="s">
        <v>14876</v>
      </c>
    </row>
    <row r="4788" spans="1:2" x14ac:dyDescent="0.25">
      <c r="A4788" s="62">
        <v>31161712</v>
      </c>
      <c r="B4788" s="63" t="s">
        <v>7283</v>
      </c>
    </row>
    <row r="4789" spans="1:2" x14ac:dyDescent="0.25">
      <c r="A4789" s="62">
        <v>31161713</v>
      </c>
      <c r="B4789" s="63" t="s">
        <v>7268</v>
      </c>
    </row>
    <row r="4790" spans="1:2" x14ac:dyDescent="0.25">
      <c r="A4790" s="62">
        <v>31161714</v>
      </c>
      <c r="B4790" s="63" t="s">
        <v>5748</v>
      </c>
    </row>
    <row r="4791" spans="1:2" x14ac:dyDescent="0.25">
      <c r="A4791" s="62">
        <v>31161716</v>
      </c>
      <c r="B4791" s="63" t="s">
        <v>198</v>
      </c>
    </row>
    <row r="4792" spans="1:2" x14ac:dyDescent="0.25">
      <c r="A4792" s="62">
        <v>31161717</v>
      </c>
      <c r="B4792" s="63" t="s">
        <v>11464</v>
      </c>
    </row>
    <row r="4793" spans="1:2" x14ac:dyDescent="0.25">
      <c r="A4793" s="62">
        <v>31161718</v>
      </c>
      <c r="B4793" s="63" t="s">
        <v>5037</v>
      </c>
    </row>
    <row r="4794" spans="1:2" x14ac:dyDescent="0.25">
      <c r="A4794" s="62">
        <v>31161719</v>
      </c>
      <c r="B4794" s="63" t="s">
        <v>14861</v>
      </c>
    </row>
    <row r="4795" spans="1:2" x14ac:dyDescent="0.25">
      <c r="A4795" s="62">
        <v>31161720</v>
      </c>
      <c r="B4795" s="63" t="s">
        <v>7609</v>
      </c>
    </row>
    <row r="4796" spans="1:2" x14ac:dyDescent="0.25">
      <c r="A4796" s="62">
        <v>31161721</v>
      </c>
      <c r="B4796" s="63" t="s">
        <v>5096</v>
      </c>
    </row>
    <row r="4797" spans="1:2" x14ac:dyDescent="0.25">
      <c r="A4797" s="62">
        <v>31161722</v>
      </c>
      <c r="B4797" s="63" t="s">
        <v>9448</v>
      </c>
    </row>
    <row r="4798" spans="1:2" x14ac:dyDescent="0.25">
      <c r="A4798" s="62">
        <v>31161723</v>
      </c>
      <c r="B4798" s="63" t="s">
        <v>17023</v>
      </c>
    </row>
    <row r="4799" spans="1:2" x14ac:dyDescent="0.25">
      <c r="A4799" s="62">
        <v>31161724</v>
      </c>
      <c r="B4799" s="63" t="s">
        <v>14668</v>
      </c>
    </row>
    <row r="4800" spans="1:2" x14ac:dyDescent="0.25">
      <c r="A4800" s="62">
        <v>31161725</v>
      </c>
      <c r="B4800" s="63" t="s">
        <v>17652</v>
      </c>
    </row>
    <row r="4801" spans="1:2" x14ac:dyDescent="0.25">
      <c r="A4801" s="62">
        <v>31161726</v>
      </c>
      <c r="B4801" s="63" t="s">
        <v>10340</v>
      </c>
    </row>
    <row r="4802" spans="1:2" x14ac:dyDescent="0.25">
      <c r="A4802" s="62">
        <v>31161727</v>
      </c>
      <c r="B4802" s="63" t="s">
        <v>2981</v>
      </c>
    </row>
    <row r="4803" spans="1:2" x14ac:dyDescent="0.25">
      <c r="A4803" s="62">
        <v>31161728</v>
      </c>
      <c r="B4803" s="63" t="s">
        <v>9453</v>
      </c>
    </row>
    <row r="4804" spans="1:2" x14ac:dyDescent="0.25">
      <c r="A4804" s="62">
        <v>31161729</v>
      </c>
      <c r="B4804" s="63" t="s">
        <v>5425</v>
      </c>
    </row>
    <row r="4805" spans="1:2" x14ac:dyDescent="0.25">
      <c r="A4805" s="62">
        <v>31161730</v>
      </c>
      <c r="B4805" s="63" t="s">
        <v>17944</v>
      </c>
    </row>
    <row r="4806" spans="1:2" x14ac:dyDescent="0.25">
      <c r="A4806" s="62">
        <v>31161731</v>
      </c>
      <c r="B4806" s="63" t="s">
        <v>13922</v>
      </c>
    </row>
    <row r="4807" spans="1:2" x14ac:dyDescent="0.25">
      <c r="A4807" s="62">
        <v>31161801</v>
      </c>
      <c r="B4807" s="63" t="s">
        <v>8921</v>
      </c>
    </row>
    <row r="4808" spans="1:2" x14ac:dyDescent="0.25">
      <c r="A4808" s="62">
        <v>31161802</v>
      </c>
      <c r="B4808" s="63" t="s">
        <v>17306</v>
      </c>
    </row>
    <row r="4809" spans="1:2" x14ac:dyDescent="0.25">
      <c r="A4809" s="62">
        <v>31161803</v>
      </c>
      <c r="B4809" s="63" t="s">
        <v>310</v>
      </c>
    </row>
    <row r="4810" spans="1:2" x14ac:dyDescent="0.25">
      <c r="A4810" s="62">
        <v>31161804</v>
      </c>
      <c r="B4810" s="63" t="s">
        <v>7841</v>
      </c>
    </row>
    <row r="4811" spans="1:2" x14ac:dyDescent="0.25">
      <c r="A4811" s="62">
        <v>31161805</v>
      </c>
      <c r="B4811" s="63" t="s">
        <v>355</v>
      </c>
    </row>
    <row r="4812" spans="1:2" x14ac:dyDescent="0.25">
      <c r="A4812" s="62">
        <v>31161806</v>
      </c>
      <c r="B4812" s="63" t="s">
        <v>11817</v>
      </c>
    </row>
    <row r="4813" spans="1:2" x14ac:dyDescent="0.25">
      <c r="A4813" s="62">
        <v>31161807</v>
      </c>
      <c r="B4813" s="63" t="s">
        <v>4261</v>
      </c>
    </row>
    <row r="4814" spans="1:2" x14ac:dyDescent="0.25">
      <c r="A4814" s="62">
        <v>31161808</v>
      </c>
      <c r="B4814" s="63" t="s">
        <v>6503</v>
      </c>
    </row>
    <row r="4815" spans="1:2" x14ac:dyDescent="0.25">
      <c r="A4815" s="62">
        <v>31161809</v>
      </c>
      <c r="B4815" s="63" t="s">
        <v>7604</v>
      </c>
    </row>
    <row r="4816" spans="1:2" x14ac:dyDescent="0.25">
      <c r="A4816" s="62">
        <v>31161810</v>
      </c>
      <c r="B4816" s="63" t="s">
        <v>8195</v>
      </c>
    </row>
    <row r="4817" spans="1:2" x14ac:dyDescent="0.25">
      <c r="A4817" s="62">
        <v>31161811</v>
      </c>
      <c r="B4817" s="63" t="s">
        <v>18685</v>
      </c>
    </row>
    <row r="4818" spans="1:2" x14ac:dyDescent="0.25">
      <c r="A4818" s="62">
        <v>31161812</v>
      </c>
      <c r="B4818" s="63" t="s">
        <v>4214</v>
      </c>
    </row>
    <row r="4819" spans="1:2" x14ac:dyDescent="0.25">
      <c r="A4819" s="62">
        <v>31161813</v>
      </c>
      <c r="B4819" s="63" t="s">
        <v>18568</v>
      </c>
    </row>
    <row r="4820" spans="1:2" x14ac:dyDescent="0.25">
      <c r="A4820" s="62">
        <v>31161814</v>
      </c>
      <c r="B4820" s="63" t="s">
        <v>3930</v>
      </c>
    </row>
    <row r="4821" spans="1:2" x14ac:dyDescent="0.25">
      <c r="A4821" s="62">
        <v>31161815</v>
      </c>
      <c r="B4821" s="63" t="s">
        <v>14635</v>
      </c>
    </row>
    <row r="4822" spans="1:2" x14ac:dyDescent="0.25">
      <c r="A4822" s="62">
        <v>31161816</v>
      </c>
      <c r="B4822" s="63" t="s">
        <v>8311</v>
      </c>
    </row>
    <row r="4823" spans="1:2" x14ac:dyDescent="0.25">
      <c r="A4823" s="62">
        <v>31161817</v>
      </c>
      <c r="B4823" s="63" t="s">
        <v>9334</v>
      </c>
    </row>
    <row r="4824" spans="1:2" x14ac:dyDescent="0.25">
      <c r="A4824" s="62">
        <v>31161818</v>
      </c>
      <c r="B4824" s="63" t="s">
        <v>18801</v>
      </c>
    </row>
    <row r="4825" spans="1:2" x14ac:dyDescent="0.25">
      <c r="A4825" s="62">
        <v>31161819</v>
      </c>
      <c r="B4825" s="63" t="s">
        <v>10767</v>
      </c>
    </row>
    <row r="4826" spans="1:2" x14ac:dyDescent="0.25">
      <c r="A4826" s="62">
        <v>31161820</v>
      </c>
      <c r="B4826" s="63" t="s">
        <v>4216</v>
      </c>
    </row>
    <row r="4827" spans="1:2" x14ac:dyDescent="0.25">
      <c r="A4827" s="62">
        <v>31161901</v>
      </c>
      <c r="B4827" s="63" t="s">
        <v>2916</v>
      </c>
    </row>
    <row r="4828" spans="1:2" x14ac:dyDescent="0.25">
      <c r="A4828" s="62">
        <v>31161902</v>
      </c>
      <c r="B4828" s="63" t="s">
        <v>12385</v>
      </c>
    </row>
    <row r="4829" spans="1:2" x14ac:dyDescent="0.25">
      <c r="A4829" s="62">
        <v>31161903</v>
      </c>
      <c r="B4829" s="63" t="s">
        <v>8580</v>
      </c>
    </row>
    <row r="4830" spans="1:2" x14ac:dyDescent="0.25">
      <c r="A4830" s="62">
        <v>31161904</v>
      </c>
      <c r="B4830" s="63" t="s">
        <v>8990</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6140</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2750</v>
      </c>
    </row>
    <row r="4844" spans="1:2" x14ac:dyDescent="0.25">
      <c r="A4844" s="62">
        <v>31162102</v>
      </c>
      <c r="B4844" s="63" t="s">
        <v>6616</v>
      </c>
    </row>
    <row r="4845" spans="1:2" x14ac:dyDescent="0.25">
      <c r="A4845" s="62">
        <v>31162103</v>
      </c>
      <c r="B4845" s="63" t="s">
        <v>6070</v>
      </c>
    </row>
    <row r="4846" spans="1:2" x14ac:dyDescent="0.25">
      <c r="A4846" s="62">
        <v>31162104</v>
      </c>
      <c r="B4846" s="63" t="s">
        <v>15477</v>
      </c>
    </row>
    <row r="4847" spans="1:2" x14ac:dyDescent="0.25">
      <c r="A4847" s="62">
        <v>31162105</v>
      </c>
      <c r="B4847" s="63" t="s">
        <v>5822</v>
      </c>
    </row>
    <row r="4848" spans="1:2" x14ac:dyDescent="0.25">
      <c r="A4848" s="62">
        <v>31162106</v>
      </c>
      <c r="B4848" s="63" t="s">
        <v>1452</v>
      </c>
    </row>
    <row r="4849" spans="1:2" x14ac:dyDescent="0.25">
      <c r="A4849" s="62">
        <v>31162107</v>
      </c>
      <c r="B4849" s="63" t="s">
        <v>17960</v>
      </c>
    </row>
    <row r="4850" spans="1:2" x14ac:dyDescent="0.25">
      <c r="A4850" s="62">
        <v>31162108</v>
      </c>
      <c r="B4850" s="63" t="s">
        <v>7988</v>
      </c>
    </row>
    <row r="4851" spans="1:2" x14ac:dyDescent="0.25">
      <c r="A4851" s="62">
        <v>31162201</v>
      </c>
      <c r="B4851" s="63" t="s">
        <v>17801</v>
      </c>
    </row>
    <row r="4852" spans="1:2" x14ac:dyDescent="0.25">
      <c r="A4852" s="62">
        <v>31162202</v>
      </c>
      <c r="B4852" s="63" t="s">
        <v>10199</v>
      </c>
    </row>
    <row r="4853" spans="1:2" x14ac:dyDescent="0.25">
      <c r="A4853" s="62">
        <v>31162203</v>
      </c>
      <c r="B4853" s="63" t="s">
        <v>13476</v>
      </c>
    </row>
    <row r="4854" spans="1:2" x14ac:dyDescent="0.25">
      <c r="A4854" s="62">
        <v>31162204</v>
      </c>
      <c r="B4854" s="63" t="s">
        <v>14100</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7980</v>
      </c>
    </row>
    <row r="4864" spans="1:2" x14ac:dyDescent="0.25">
      <c r="A4864" s="62">
        <v>31162305</v>
      </c>
      <c r="B4864" s="63" t="s">
        <v>8525</v>
      </c>
    </row>
    <row r="4865" spans="1:2" x14ac:dyDescent="0.25">
      <c r="A4865" s="62">
        <v>31162306</v>
      </c>
      <c r="B4865" s="63" t="s">
        <v>10507</v>
      </c>
    </row>
    <row r="4866" spans="1:2" x14ac:dyDescent="0.25">
      <c r="A4866" s="62">
        <v>31162307</v>
      </c>
      <c r="B4866" s="63" t="s">
        <v>10249</v>
      </c>
    </row>
    <row r="4867" spans="1:2" x14ac:dyDescent="0.25">
      <c r="A4867" s="62">
        <v>31162308</v>
      </c>
      <c r="B4867" s="63" t="s">
        <v>4071</v>
      </c>
    </row>
    <row r="4868" spans="1:2" x14ac:dyDescent="0.25">
      <c r="A4868" s="62">
        <v>31162309</v>
      </c>
      <c r="B4868" s="63" t="s">
        <v>7960</v>
      </c>
    </row>
    <row r="4869" spans="1:2" x14ac:dyDescent="0.25">
      <c r="A4869" s="62">
        <v>31162310</v>
      </c>
      <c r="B4869" s="63" t="s">
        <v>18027</v>
      </c>
    </row>
    <row r="4870" spans="1:2" x14ac:dyDescent="0.25">
      <c r="A4870" s="62">
        <v>31162311</v>
      </c>
      <c r="B4870" s="63" t="s">
        <v>12976</v>
      </c>
    </row>
    <row r="4871" spans="1:2" x14ac:dyDescent="0.25">
      <c r="A4871" s="62">
        <v>31162312</v>
      </c>
      <c r="B4871" s="63" t="s">
        <v>17757</v>
      </c>
    </row>
    <row r="4872" spans="1:2" x14ac:dyDescent="0.25">
      <c r="A4872" s="62">
        <v>31162313</v>
      </c>
      <c r="B4872" s="63" t="s">
        <v>15347</v>
      </c>
    </row>
    <row r="4873" spans="1:2" x14ac:dyDescent="0.25">
      <c r="A4873" s="62">
        <v>31162401</v>
      </c>
      <c r="B4873" s="63" t="s">
        <v>16263</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9884</v>
      </c>
    </row>
    <row r="4881" spans="1:2" x14ac:dyDescent="0.25">
      <c r="A4881" s="62">
        <v>31162410</v>
      </c>
      <c r="B4881" s="63" t="s">
        <v>5029</v>
      </c>
    </row>
    <row r="4882" spans="1:2" x14ac:dyDescent="0.25">
      <c r="A4882" s="62">
        <v>31162411</v>
      </c>
      <c r="B4882" s="63" t="s">
        <v>5433</v>
      </c>
    </row>
    <row r="4883" spans="1:2" x14ac:dyDescent="0.25">
      <c r="A4883" s="62">
        <v>31162412</v>
      </c>
      <c r="B4883" s="63" t="s">
        <v>780</v>
      </c>
    </row>
    <row r="4884" spans="1:2" x14ac:dyDescent="0.25">
      <c r="A4884" s="62">
        <v>31162413</v>
      </c>
      <c r="B4884" s="63" t="s">
        <v>3758</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11609</v>
      </c>
    </row>
    <row r="4889" spans="1:2" x14ac:dyDescent="0.25">
      <c r="A4889" s="62">
        <v>31162418</v>
      </c>
      <c r="B4889" s="63" t="s">
        <v>14694</v>
      </c>
    </row>
    <row r="4890" spans="1:2" x14ac:dyDescent="0.25">
      <c r="A4890" s="62">
        <v>31162501</v>
      </c>
      <c r="B4890" s="63" t="s">
        <v>4703</v>
      </c>
    </row>
    <row r="4891" spans="1:2" x14ac:dyDescent="0.25">
      <c r="A4891" s="62">
        <v>31162502</v>
      </c>
      <c r="B4891" s="63" t="s">
        <v>5258</v>
      </c>
    </row>
    <row r="4892" spans="1:2" x14ac:dyDescent="0.25">
      <c r="A4892" s="62">
        <v>31162503</v>
      </c>
      <c r="B4892" s="63" t="s">
        <v>11140</v>
      </c>
    </row>
    <row r="4893" spans="1:2" x14ac:dyDescent="0.25">
      <c r="A4893" s="62">
        <v>31162504</v>
      </c>
      <c r="B4893" s="63" t="s">
        <v>15481</v>
      </c>
    </row>
    <row r="4894" spans="1:2" x14ac:dyDescent="0.25">
      <c r="A4894" s="62">
        <v>31162505</v>
      </c>
      <c r="B4894" s="63" t="s">
        <v>12568</v>
      </c>
    </row>
    <row r="4895" spans="1:2" x14ac:dyDescent="0.25">
      <c r="A4895" s="62">
        <v>31162506</v>
      </c>
      <c r="B4895" s="63" t="s">
        <v>8758</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18629</v>
      </c>
    </row>
    <row r="4903" spans="1:2" x14ac:dyDescent="0.25">
      <c r="A4903" s="62">
        <v>31162607</v>
      </c>
      <c r="B4903" s="63" t="s">
        <v>9838</v>
      </c>
    </row>
    <row r="4904" spans="1:2" x14ac:dyDescent="0.25">
      <c r="A4904" s="62">
        <v>31162608</v>
      </c>
      <c r="B4904" s="63" t="s">
        <v>10567</v>
      </c>
    </row>
    <row r="4905" spans="1:2" x14ac:dyDescent="0.25">
      <c r="A4905" s="62">
        <v>31162609</v>
      </c>
      <c r="B4905" s="63" t="s">
        <v>13403</v>
      </c>
    </row>
    <row r="4906" spans="1:2" x14ac:dyDescent="0.25">
      <c r="A4906" s="62">
        <v>31162610</v>
      </c>
      <c r="B4906" s="63" t="s">
        <v>13208</v>
      </c>
    </row>
    <row r="4907" spans="1:2" x14ac:dyDescent="0.25">
      <c r="A4907" s="62">
        <v>31162611</v>
      </c>
      <c r="B4907" s="63" t="s">
        <v>17699</v>
      </c>
    </row>
    <row r="4908" spans="1:2" x14ac:dyDescent="0.25">
      <c r="A4908" s="62">
        <v>31162701</v>
      </c>
      <c r="B4908" s="63" t="s">
        <v>8708</v>
      </c>
    </row>
    <row r="4909" spans="1:2" x14ac:dyDescent="0.25">
      <c r="A4909" s="62">
        <v>31162702</v>
      </c>
      <c r="B4909" s="63" t="s">
        <v>7053</v>
      </c>
    </row>
    <row r="4910" spans="1:2" x14ac:dyDescent="0.25">
      <c r="A4910" s="62">
        <v>31162703</v>
      </c>
      <c r="B4910" s="63" t="s">
        <v>11662</v>
      </c>
    </row>
    <row r="4911" spans="1:2" x14ac:dyDescent="0.25">
      <c r="A4911" s="62">
        <v>31162704</v>
      </c>
      <c r="B4911" s="63" t="s">
        <v>15303</v>
      </c>
    </row>
    <row r="4912" spans="1:2" x14ac:dyDescent="0.25">
      <c r="A4912" s="62">
        <v>31162801</v>
      </c>
      <c r="B4912" s="63" t="s">
        <v>18704</v>
      </c>
    </row>
    <row r="4913" spans="1:2" x14ac:dyDescent="0.25">
      <c r="A4913" s="62">
        <v>31162802</v>
      </c>
      <c r="B4913" s="63" t="s">
        <v>17236</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3534</v>
      </c>
    </row>
    <row r="4918" spans="1:2" x14ac:dyDescent="0.25">
      <c r="A4918" s="62">
        <v>31162807</v>
      </c>
      <c r="B4918" s="63" t="s">
        <v>4392</v>
      </c>
    </row>
    <row r="4919" spans="1:2" x14ac:dyDescent="0.25">
      <c r="A4919" s="62">
        <v>31162808</v>
      </c>
      <c r="B4919" s="63" t="s">
        <v>7572</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8279</v>
      </c>
    </row>
    <row r="4924" spans="1:2" x14ac:dyDescent="0.25">
      <c r="A4924" s="62">
        <v>31162902</v>
      </c>
      <c r="B4924" s="63" t="s">
        <v>9937</v>
      </c>
    </row>
    <row r="4925" spans="1:2" x14ac:dyDescent="0.25">
      <c r="A4925" s="62">
        <v>31162903</v>
      </c>
      <c r="B4925" s="63" t="s">
        <v>14998</v>
      </c>
    </row>
    <row r="4926" spans="1:2" x14ac:dyDescent="0.25">
      <c r="A4926" s="62">
        <v>31162904</v>
      </c>
      <c r="B4926" s="63" t="s">
        <v>4596</v>
      </c>
    </row>
    <row r="4927" spans="1:2" x14ac:dyDescent="0.25">
      <c r="A4927" s="62">
        <v>31162905</v>
      </c>
      <c r="B4927" s="63" t="s">
        <v>17894</v>
      </c>
    </row>
    <row r="4928" spans="1:2" x14ac:dyDescent="0.25">
      <c r="A4928" s="62">
        <v>31162906</v>
      </c>
      <c r="B4928" s="63" t="s">
        <v>15670</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8776</v>
      </c>
    </row>
    <row r="4933" spans="1:2" x14ac:dyDescent="0.25">
      <c r="A4933" s="62">
        <v>31163005</v>
      </c>
      <c r="B4933" s="63" t="s">
        <v>1279</v>
      </c>
    </row>
    <row r="4934" spans="1:2" x14ac:dyDescent="0.25">
      <c r="A4934" s="62">
        <v>31163101</v>
      </c>
      <c r="B4934" s="63" t="s">
        <v>3804</v>
      </c>
    </row>
    <row r="4935" spans="1:2" x14ac:dyDescent="0.25">
      <c r="A4935" s="62">
        <v>31163102</v>
      </c>
      <c r="B4935" s="63" t="s">
        <v>5321</v>
      </c>
    </row>
    <row r="4936" spans="1:2" x14ac:dyDescent="0.25">
      <c r="A4936" s="62">
        <v>31163103</v>
      </c>
      <c r="B4936" s="63" t="s">
        <v>6597</v>
      </c>
    </row>
    <row r="4937" spans="1:2" x14ac:dyDescent="0.25">
      <c r="A4937" s="62">
        <v>31163201</v>
      </c>
      <c r="B4937" s="63" t="s">
        <v>16196</v>
      </c>
    </row>
    <row r="4938" spans="1:2" x14ac:dyDescent="0.25">
      <c r="A4938" s="62">
        <v>31163202</v>
      </c>
      <c r="B4938" s="63" t="s">
        <v>16037</v>
      </c>
    </row>
    <row r="4939" spans="1:2" x14ac:dyDescent="0.25">
      <c r="A4939" s="62">
        <v>31163203</v>
      </c>
      <c r="B4939" s="63" t="s">
        <v>2835</v>
      </c>
    </row>
    <row r="4940" spans="1:2" x14ac:dyDescent="0.25">
      <c r="A4940" s="62">
        <v>31163204</v>
      </c>
      <c r="B4940" s="63" t="s">
        <v>9884</v>
      </c>
    </row>
    <row r="4941" spans="1:2" x14ac:dyDescent="0.25">
      <c r="A4941" s="62">
        <v>31163205</v>
      </c>
      <c r="B4941" s="63" t="s">
        <v>1134</v>
      </c>
    </row>
    <row r="4942" spans="1:2" x14ac:dyDescent="0.25">
      <c r="A4942" s="62">
        <v>31163207</v>
      </c>
      <c r="B4942" s="63" t="s">
        <v>5963</v>
      </c>
    </row>
    <row r="4943" spans="1:2" x14ac:dyDescent="0.25">
      <c r="A4943" s="62">
        <v>31163208</v>
      </c>
      <c r="B4943" s="63" t="s">
        <v>7865</v>
      </c>
    </row>
    <row r="4944" spans="1:2" x14ac:dyDescent="0.25">
      <c r="A4944" s="62">
        <v>31163209</v>
      </c>
      <c r="B4944" s="63" t="s">
        <v>12848</v>
      </c>
    </row>
    <row r="4945" spans="1:2" x14ac:dyDescent="0.25">
      <c r="A4945" s="62">
        <v>31163210</v>
      </c>
      <c r="B4945" s="63" t="s">
        <v>8824</v>
      </c>
    </row>
    <row r="4946" spans="1:2" x14ac:dyDescent="0.25">
      <c r="A4946" s="62">
        <v>31163211</v>
      </c>
      <c r="B4946" s="63" t="s">
        <v>5971</v>
      </c>
    </row>
    <row r="4947" spans="1:2" x14ac:dyDescent="0.25">
      <c r="A4947" s="62">
        <v>31163212</v>
      </c>
      <c r="B4947" s="63" t="s">
        <v>16367</v>
      </c>
    </row>
    <row r="4948" spans="1:2" x14ac:dyDescent="0.25">
      <c r="A4948" s="62">
        <v>31163213</v>
      </c>
      <c r="B4948" s="63" t="s">
        <v>11904</v>
      </c>
    </row>
    <row r="4949" spans="1:2" x14ac:dyDescent="0.25">
      <c r="A4949" s="62">
        <v>31163214</v>
      </c>
      <c r="B4949" s="63" t="s">
        <v>13182</v>
      </c>
    </row>
    <row r="4950" spans="1:2" x14ac:dyDescent="0.25">
      <c r="A4950" s="62">
        <v>31163215</v>
      </c>
      <c r="B4950" s="63" t="s">
        <v>5029</v>
      </c>
    </row>
    <row r="4951" spans="1:2" x14ac:dyDescent="0.25">
      <c r="A4951" s="62">
        <v>31163301</v>
      </c>
      <c r="B4951" s="63" t="s">
        <v>4393</v>
      </c>
    </row>
    <row r="4952" spans="1:2" x14ac:dyDescent="0.25">
      <c r="A4952" s="62">
        <v>31171501</v>
      </c>
      <c r="B4952" s="63" t="s">
        <v>17536</v>
      </c>
    </row>
    <row r="4953" spans="1:2" x14ac:dyDescent="0.25">
      <c r="A4953" s="62">
        <v>31171502</v>
      </c>
      <c r="B4953" s="63" t="s">
        <v>1610</v>
      </c>
    </row>
    <row r="4954" spans="1:2" x14ac:dyDescent="0.25">
      <c r="A4954" s="62">
        <v>31171503</v>
      </c>
      <c r="B4954" s="63" t="s">
        <v>7619</v>
      </c>
    </row>
    <row r="4955" spans="1:2" x14ac:dyDescent="0.25">
      <c r="A4955" s="62">
        <v>31171504</v>
      </c>
      <c r="B4955" s="63" t="s">
        <v>10793</v>
      </c>
    </row>
    <row r="4956" spans="1:2" x14ac:dyDescent="0.25">
      <c r="A4956" s="62">
        <v>31171505</v>
      </c>
      <c r="B4956" s="63" t="s">
        <v>6544</v>
      </c>
    </row>
    <row r="4957" spans="1:2" x14ac:dyDescent="0.25">
      <c r="A4957" s="62">
        <v>31171506</v>
      </c>
      <c r="B4957" s="63" t="s">
        <v>2771</v>
      </c>
    </row>
    <row r="4958" spans="1:2" x14ac:dyDescent="0.25">
      <c r="A4958" s="62">
        <v>31171507</v>
      </c>
      <c r="B4958" s="63" t="s">
        <v>6780</v>
      </c>
    </row>
    <row r="4959" spans="1:2" x14ac:dyDescent="0.25">
      <c r="A4959" s="62">
        <v>31171508</v>
      </c>
      <c r="B4959" s="63" t="s">
        <v>2059</v>
      </c>
    </row>
    <row r="4960" spans="1:2" x14ac:dyDescent="0.25">
      <c r="A4960" s="62">
        <v>31171509</v>
      </c>
      <c r="B4960" s="63" t="s">
        <v>10563</v>
      </c>
    </row>
    <row r="4961" spans="1:2" x14ac:dyDescent="0.25">
      <c r="A4961" s="62">
        <v>31171510</v>
      </c>
      <c r="B4961" s="63" t="s">
        <v>7427</v>
      </c>
    </row>
    <row r="4962" spans="1:2" x14ac:dyDescent="0.25">
      <c r="A4962" s="62">
        <v>31171511</v>
      </c>
      <c r="B4962" s="63" t="s">
        <v>12256</v>
      </c>
    </row>
    <row r="4963" spans="1:2" x14ac:dyDescent="0.25">
      <c r="A4963" s="62">
        <v>31171512</v>
      </c>
      <c r="B4963" s="63" t="s">
        <v>15866</v>
      </c>
    </row>
    <row r="4964" spans="1:2" x14ac:dyDescent="0.25">
      <c r="A4964" s="62">
        <v>31171513</v>
      </c>
      <c r="B4964" s="63" t="s">
        <v>14004</v>
      </c>
    </row>
    <row r="4965" spans="1:2" x14ac:dyDescent="0.25">
      <c r="A4965" s="62">
        <v>31171515</v>
      </c>
      <c r="B4965" s="63" t="s">
        <v>9421</v>
      </c>
    </row>
    <row r="4966" spans="1:2" x14ac:dyDescent="0.25">
      <c r="A4966" s="62">
        <v>31171516</v>
      </c>
      <c r="B4966" s="63" t="s">
        <v>9098</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9754</v>
      </c>
    </row>
    <row r="4971" spans="1:2" x14ac:dyDescent="0.25">
      <c r="A4971" s="62">
        <v>31171522</v>
      </c>
      <c r="B4971" s="63" t="s">
        <v>2252</v>
      </c>
    </row>
    <row r="4972" spans="1:2" x14ac:dyDescent="0.25">
      <c r="A4972" s="62">
        <v>31171523</v>
      </c>
      <c r="B4972" s="63" t="s">
        <v>13442</v>
      </c>
    </row>
    <row r="4973" spans="1:2" x14ac:dyDescent="0.25">
      <c r="A4973" s="62">
        <v>31171524</v>
      </c>
      <c r="B4973" s="63" t="s">
        <v>15269</v>
      </c>
    </row>
    <row r="4974" spans="1:2" x14ac:dyDescent="0.25">
      <c r="A4974" s="62">
        <v>31171525</v>
      </c>
      <c r="B4974" s="63" t="s">
        <v>16596</v>
      </c>
    </row>
    <row r="4975" spans="1:2" x14ac:dyDescent="0.25">
      <c r="A4975" s="62">
        <v>31171526</v>
      </c>
      <c r="B4975" s="63" t="s">
        <v>9904</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11779</v>
      </c>
    </row>
    <row r="4986" spans="1:2" x14ac:dyDescent="0.25">
      <c r="A4986" s="62">
        <v>31171708</v>
      </c>
      <c r="B4986" s="63" t="s">
        <v>3564</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18055</v>
      </c>
    </row>
    <row r="4991" spans="1:2" x14ac:dyDescent="0.25">
      <c r="A4991" s="62">
        <v>31171713</v>
      </c>
      <c r="B4991" s="63" t="s">
        <v>10169</v>
      </c>
    </row>
    <row r="4992" spans="1:2" x14ac:dyDescent="0.25">
      <c r="A4992" s="62">
        <v>31171714</v>
      </c>
      <c r="B4992" s="63" t="s">
        <v>8245</v>
      </c>
    </row>
    <row r="4993" spans="1:2" x14ac:dyDescent="0.25">
      <c r="A4993" s="62">
        <v>31171801</v>
      </c>
      <c r="B4993" s="63" t="s">
        <v>17792</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13623</v>
      </c>
    </row>
    <row r="4998" spans="1:2" x14ac:dyDescent="0.25">
      <c r="A4998" s="62">
        <v>31171806</v>
      </c>
      <c r="B4998" s="63" t="s">
        <v>4190</v>
      </c>
    </row>
    <row r="4999" spans="1:2" x14ac:dyDescent="0.25">
      <c r="A4999" s="62">
        <v>31171901</v>
      </c>
      <c r="B4999" s="63" t="s">
        <v>5837</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12341</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11874</v>
      </c>
    </row>
    <row r="5011" spans="1:2" x14ac:dyDescent="0.25">
      <c r="A5011" s="62">
        <v>31181512</v>
      </c>
      <c r="B5011" s="63" t="s">
        <v>2187</v>
      </c>
    </row>
    <row r="5012" spans="1:2" x14ac:dyDescent="0.25">
      <c r="A5012" s="62">
        <v>31181601</v>
      </c>
      <c r="B5012" s="63" t="s">
        <v>8644</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15584</v>
      </c>
    </row>
    <row r="5017" spans="1:2" x14ac:dyDescent="0.25">
      <c r="A5017" s="62">
        <v>31181606</v>
      </c>
      <c r="B5017" s="63" t="s">
        <v>4014</v>
      </c>
    </row>
    <row r="5018" spans="1:2" x14ac:dyDescent="0.25">
      <c r="A5018" s="62">
        <v>31181607</v>
      </c>
      <c r="B5018" s="63" t="s">
        <v>14502</v>
      </c>
    </row>
    <row r="5019" spans="1:2" x14ac:dyDescent="0.25">
      <c r="A5019" s="62">
        <v>31181701</v>
      </c>
      <c r="B5019" s="63" t="s">
        <v>8050</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7088</v>
      </c>
    </row>
    <row r="5029" spans="1:2" x14ac:dyDescent="0.25">
      <c r="A5029" s="62">
        <v>31191509</v>
      </c>
      <c r="B5029" s="63" t="s">
        <v>1984</v>
      </c>
    </row>
    <row r="5030" spans="1:2" x14ac:dyDescent="0.25">
      <c r="A5030" s="62">
        <v>31191510</v>
      </c>
      <c r="B5030" s="63" t="s">
        <v>18698</v>
      </c>
    </row>
    <row r="5031" spans="1:2" x14ac:dyDescent="0.25">
      <c r="A5031" s="62">
        <v>31191511</v>
      </c>
      <c r="B5031" s="63" t="s">
        <v>4574</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8639</v>
      </c>
    </row>
    <row r="5039" spans="1:2" x14ac:dyDescent="0.25">
      <c r="A5039" s="62">
        <v>31191519</v>
      </c>
      <c r="B5039" s="63" t="s">
        <v>11777</v>
      </c>
    </row>
    <row r="5040" spans="1:2" x14ac:dyDescent="0.25">
      <c r="A5040" s="62">
        <v>31191601</v>
      </c>
      <c r="B5040" s="63" t="s">
        <v>6552</v>
      </c>
    </row>
    <row r="5041" spans="1:2" x14ac:dyDescent="0.25">
      <c r="A5041" s="62">
        <v>31191602</v>
      </c>
      <c r="B5041" s="63" t="s">
        <v>8435</v>
      </c>
    </row>
    <row r="5042" spans="1:2" x14ac:dyDescent="0.25">
      <c r="A5042" s="62">
        <v>31191603</v>
      </c>
      <c r="B5042" s="63" t="s">
        <v>2496</v>
      </c>
    </row>
    <row r="5043" spans="1:2" x14ac:dyDescent="0.25">
      <c r="A5043" s="62">
        <v>31201501</v>
      </c>
      <c r="B5043" s="63" t="s">
        <v>17518</v>
      </c>
    </row>
    <row r="5044" spans="1:2" x14ac:dyDescent="0.25">
      <c r="A5044" s="62">
        <v>31201502</v>
      </c>
      <c r="B5044" s="63" t="s">
        <v>12255</v>
      </c>
    </row>
    <row r="5045" spans="1:2" x14ac:dyDescent="0.25">
      <c r="A5045" s="62">
        <v>31201503</v>
      </c>
      <c r="B5045" s="63" t="s">
        <v>14991</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7907</v>
      </c>
    </row>
    <row r="5050" spans="1:2" x14ac:dyDescent="0.25">
      <c r="A5050" s="62">
        <v>31201508</v>
      </c>
      <c r="B5050" s="63" t="s">
        <v>14337</v>
      </c>
    </row>
    <row r="5051" spans="1:2" x14ac:dyDescent="0.25">
      <c r="A5051" s="62">
        <v>31201509</v>
      </c>
      <c r="B5051" s="63" t="s">
        <v>6015</v>
      </c>
    </row>
    <row r="5052" spans="1:2" x14ac:dyDescent="0.25">
      <c r="A5052" s="62">
        <v>31201510</v>
      </c>
      <c r="B5052" s="63" t="s">
        <v>14220</v>
      </c>
    </row>
    <row r="5053" spans="1:2" x14ac:dyDescent="0.25">
      <c r="A5053" s="62">
        <v>31201511</v>
      </c>
      <c r="B5053" s="63" t="s">
        <v>3574</v>
      </c>
    </row>
    <row r="5054" spans="1:2" x14ac:dyDescent="0.25">
      <c r="A5054" s="62">
        <v>31201512</v>
      </c>
      <c r="B5054" s="63" t="s">
        <v>2603</v>
      </c>
    </row>
    <row r="5055" spans="1:2" x14ac:dyDescent="0.25">
      <c r="A5055" s="62">
        <v>31201513</v>
      </c>
      <c r="B5055" s="63" t="s">
        <v>11408</v>
      </c>
    </row>
    <row r="5056" spans="1:2" x14ac:dyDescent="0.25">
      <c r="A5056" s="62">
        <v>31201514</v>
      </c>
      <c r="B5056" s="63" t="s">
        <v>6800</v>
      </c>
    </row>
    <row r="5057" spans="1:2" x14ac:dyDescent="0.25">
      <c r="A5057" s="62">
        <v>31201515</v>
      </c>
      <c r="B5057" s="63" t="s">
        <v>13389</v>
      </c>
    </row>
    <row r="5058" spans="1:2" x14ac:dyDescent="0.25">
      <c r="A5058" s="62">
        <v>31201516</v>
      </c>
      <c r="B5058" s="63" t="s">
        <v>10947</v>
      </c>
    </row>
    <row r="5059" spans="1:2" x14ac:dyDescent="0.25">
      <c r="A5059" s="62">
        <v>31201517</v>
      </c>
      <c r="B5059" s="63" t="s">
        <v>10736</v>
      </c>
    </row>
    <row r="5060" spans="1:2" x14ac:dyDescent="0.25">
      <c r="A5060" s="62">
        <v>31201518</v>
      </c>
      <c r="B5060" s="63" t="s">
        <v>7634</v>
      </c>
    </row>
    <row r="5061" spans="1:2" x14ac:dyDescent="0.25">
      <c r="A5061" s="62">
        <v>31201519</v>
      </c>
      <c r="B5061" s="63" t="s">
        <v>3105</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15263</v>
      </c>
    </row>
    <row r="5066" spans="1:2" x14ac:dyDescent="0.25">
      <c r="A5066" s="62">
        <v>31201524</v>
      </c>
      <c r="B5066" s="63" t="s">
        <v>4109</v>
      </c>
    </row>
    <row r="5067" spans="1:2" x14ac:dyDescent="0.25">
      <c r="A5067" s="62">
        <v>31201525</v>
      </c>
      <c r="B5067" s="63" t="s">
        <v>11766</v>
      </c>
    </row>
    <row r="5068" spans="1:2" x14ac:dyDescent="0.25">
      <c r="A5068" s="62">
        <v>31201526</v>
      </c>
      <c r="B5068" s="63" t="s">
        <v>3010</v>
      </c>
    </row>
    <row r="5069" spans="1:2" x14ac:dyDescent="0.25">
      <c r="A5069" s="62">
        <v>31201527</v>
      </c>
      <c r="B5069" s="63" t="s">
        <v>6533</v>
      </c>
    </row>
    <row r="5070" spans="1:2" x14ac:dyDescent="0.25">
      <c r="A5070" s="62">
        <v>31201528</v>
      </c>
      <c r="B5070" s="63" t="s">
        <v>16706</v>
      </c>
    </row>
    <row r="5071" spans="1:2" x14ac:dyDescent="0.25">
      <c r="A5071" s="62">
        <v>31201601</v>
      </c>
      <c r="B5071" s="63" t="s">
        <v>14094</v>
      </c>
    </row>
    <row r="5072" spans="1:2" x14ac:dyDescent="0.25">
      <c r="A5072" s="62">
        <v>31201602</v>
      </c>
      <c r="B5072" s="63" t="s">
        <v>17233</v>
      </c>
    </row>
    <row r="5073" spans="1:2" x14ac:dyDescent="0.25">
      <c r="A5073" s="62">
        <v>31201603</v>
      </c>
      <c r="B5073" s="63" t="s">
        <v>5457</v>
      </c>
    </row>
    <row r="5074" spans="1:2" x14ac:dyDescent="0.25">
      <c r="A5074" s="62">
        <v>31201604</v>
      </c>
      <c r="B5074" s="63" t="s">
        <v>12913</v>
      </c>
    </row>
    <row r="5075" spans="1:2" x14ac:dyDescent="0.25">
      <c r="A5075" s="62">
        <v>31201605</v>
      </c>
      <c r="B5075" s="63" t="s">
        <v>5265</v>
      </c>
    </row>
    <row r="5076" spans="1:2" x14ac:dyDescent="0.25">
      <c r="A5076" s="62">
        <v>31201606</v>
      </c>
      <c r="B5076" s="63" t="s">
        <v>9452</v>
      </c>
    </row>
    <row r="5077" spans="1:2" x14ac:dyDescent="0.25">
      <c r="A5077" s="62">
        <v>31201607</v>
      </c>
      <c r="B5077" s="63" t="s">
        <v>1406</v>
      </c>
    </row>
    <row r="5078" spans="1:2" x14ac:dyDescent="0.25">
      <c r="A5078" s="62">
        <v>31201608</v>
      </c>
      <c r="B5078" s="63" t="s">
        <v>7424</v>
      </c>
    </row>
    <row r="5079" spans="1:2" x14ac:dyDescent="0.25">
      <c r="A5079" s="62">
        <v>31201609</v>
      </c>
      <c r="B5079" s="63" t="s">
        <v>6417</v>
      </c>
    </row>
    <row r="5080" spans="1:2" x14ac:dyDescent="0.25">
      <c r="A5080" s="62">
        <v>31201610</v>
      </c>
      <c r="B5080" s="63" t="s">
        <v>6999</v>
      </c>
    </row>
    <row r="5081" spans="1:2" x14ac:dyDescent="0.25">
      <c r="A5081" s="62">
        <v>31201611</v>
      </c>
      <c r="B5081" s="63" t="s">
        <v>13492</v>
      </c>
    </row>
    <row r="5082" spans="1:2" x14ac:dyDescent="0.25">
      <c r="A5082" s="62">
        <v>31201612</v>
      </c>
      <c r="B5082" s="63" t="s">
        <v>10766</v>
      </c>
    </row>
    <row r="5083" spans="1:2" x14ac:dyDescent="0.25">
      <c r="A5083" s="62">
        <v>31201613</v>
      </c>
      <c r="B5083" s="63" t="s">
        <v>15134</v>
      </c>
    </row>
    <row r="5084" spans="1:2" x14ac:dyDescent="0.25">
      <c r="A5084" s="62">
        <v>31201614</v>
      </c>
      <c r="B5084" s="63" t="s">
        <v>1912</v>
      </c>
    </row>
    <row r="5085" spans="1:2" x14ac:dyDescent="0.25">
      <c r="A5085" s="62">
        <v>31201615</v>
      </c>
      <c r="B5085" s="63" t="s">
        <v>3732</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2247</v>
      </c>
    </row>
    <row r="5090" spans="1:2" x14ac:dyDescent="0.25">
      <c r="A5090" s="62">
        <v>31211503</v>
      </c>
      <c r="B5090" s="63" t="s">
        <v>11036</v>
      </c>
    </row>
    <row r="5091" spans="1:2" x14ac:dyDescent="0.25">
      <c r="A5091" s="62">
        <v>31211504</v>
      </c>
      <c r="B5091" s="63" t="s">
        <v>14246</v>
      </c>
    </row>
    <row r="5092" spans="1:2" x14ac:dyDescent="0.25">
      <c r="A5092" s="62">
        <v>31211505</v>
      </c>
      <c r="B5092" s="63" t="s">
        <v>4281</v>
      </c>
    </row>
    <row r="5093" spans="1:2" x14ac:dyDescent="0.25">
      <c r="A5093" s="62">
        <v>31211506</v>
      </c>
      <c r="B5093" s="63" t="s">
        <v>8855</v>
      </c>
    </row>
    <row r="5094" spans="1:2" x14ac:dyDescent="0.25">
      <c r="A5094" s="62">
        <v>31211507</v>
      </c>
      <c r="B5094" s="63" t="s">
        <v>4702</v>
      </c>
    </row>
    <row r="5095" spans="1:2" x14ac:dyDescent="0.25">
      <c r="A5095" s="62">
        <v>31211508</v>
      </c>
      <c r="B5095" s="63" t="s">
        <v>11172</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5563</v>
      </c>
    </row>
    <row r="5105" spans="1:2" x14ac:dyDescent="0.25">
      <c r="A5105" s="62">
        <v>31211606</v>
      </c>
      <c r="B5105" s="63" t="s">
        <v>14562</v>
      </c>
    </row>
    <row r="5106" spans="1:2" x14ac:dyDescent="0.25">
      <c r="A5106" s="62">
        <v>31211701</v>
      </c>
      <c r="B5106" s="63" t="s">
        <v>11722</v>
      </c>
    </row>
    <row r="5107" spans="1:2" x14ac:dyDescent="0.25">
      <c r="A5107" s="62">
        <v>31211702</v>
      </c>
      <c r="B5107" s="63" t="s">
        <v>18673</v>
      </c>
    </row>
    <row r="5108" spans="1:2" x14ac:dyDescent="0.25">
      <c r="A5108" s="62">
        <v>31211703</v>
      </c>
      <c r="B5108" s="63" t="s">
        <v>11443</v>
      </c>
    </row>
    <row r="5109" spans="1:2" x14ac:dyDescent="0.25">
      <c r="A5109" s="62">
        <v>31211704</v>
      </c>
      <c r="B5109" s="63" t="s">
        <v>9546</v>
      </c>
    </row>
    <row r="5110" spans="1:2" x14ac:dyDescent="0.25">
      <c r="A5110" s="62">
        <v>31211705</v>
      </c>
      <c r="B5110" s="63" t="s">
        <v>15605</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5475</v>
      </c>
    </row>
    <row r="5115" spans="1:2" x14ac:dyDescent="0.25">
      <c r="A5115" s="62">
        <v>31211802</v>
      </c>
      <c r="B5115" s="63" t="s">
        <v>14306</v>
      </c>
    </row>
    <row r="5116" spans="1:2" x14ac:dyDescent="0.25">
      <c r="A5116" s="62">
        <v>31211803</v>
      </c>
      <c r="B5116" s="63" t="s">
        <v>13942</v>
      </c>
    </row>
    <row r="5117" spans="1:2" x14ac:dyDescent="0.25">
      <c r="A5117" s="62">
        <v>31211901</v>
      </c>
      <c r="B5117" s="63" t="s">
        <v>11402</v>
      </c>
    </row>
    <row r="5118" spans="1:2" x14ac:dyDescent="0.25">
      <c r="A5118" s="62">
        <v>31211902</v>
      </c>
      <c r="B5118" s="63" t="s">
        <v>9184</v>
      </c>
    </row>
    <row r="5119" spans="1:2" x14ac:dyDescent="0.25">
      <c r="A5119" s="62">
        <v>31211903</v>
      </c>
      <c r="B5119" s="63" t="s">
        <v>14013</v>
      </c>
    </row>
    <row r="5120" spans="1:2" x14ac:dyDescent="0.25">
      <c r="A5120" s="62">
        <v>31211904</v>
      </c>
      <c r="B5120" s="63" t="s">
        <v>16356</v>
      </c>
    </row>
    <row r="5121" spans="1:2" x14ac:dyDescent="0.25">
      <c r="A5121" s="62">
        <v>31211905</v>
      </c>
      <c r="B5121" s="63" t="s">
        <v>4267</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15227</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7497</v>
      </c>
    </row>
    <row r="5132" spans="1:2" x14ac:dyDescent="0.25">
      <c r="A5132" s="62">
        <v>31221601</v>
      </c>
      <c r="B5132" s="63" t="s">
        <v>18022</v>
      </c>
    </row>
    <row r="5133" spans="1:2" x14ac:dyDescent="0.25">
      <c r="A5133" s="62">
        <v>31221602</v>
      </c>
      <c r="B5133" s="63" t="s">
        <v>13729</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4556</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18674</v>
      </c>
    </row>
    <row r="5145" spans="1:2" x14ac:dyDescent="0.25">
      <c r="A5145" s="62">
        <v>31231111</v>
      </c>
      <c r="B5145" s="63" t="s">
        <v>5471</v>
      </c>
    </row>
    <row r="5146" spans="1:2" x14ac:dyDescent="0.25">
      <c r="A5146" s="62">
        <v>31231112</v>
      </c>
      <c r="B5146" s="63" t="s">
        <v>12546</v>
      </c>
    </row>
    <row r="5147" spans="1:2" x14ac:dyDescent="0.25">
      <c r="A5147" s="62">
        <v>31231113</v>
      </c>
      <c r="B5147" s="63" t="s">
        <v>11879</v>
      </c>
    </row>
    <row r="5148" spans="1:2" x14ac:dyDescent="0.25">
      <c r="A5148" s="62">
        <v>31231114</v>
      </c>
      <c r="B5148" s="63" t="s">
        <v>7355</v>
      </c>
    </row>
    <row r="5149" spans="1:2" x14ac:dyDescent="0.25">
      <c r="A5149" s="62">
        <v>31231115</v>
      </c>
      <c r="B5149" s="63" t="s">
        <v>3537</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17526</v>
      </c>
    </row>
    <row r="5161" spans="1:2" x14ac:dyDescent="0.25">
      <c r="A5161" s="62">
        <v>31231208</v>
      </c>
      <c r="B5161" s="63" t="s">
        <v>5501</v>
      </c>
    </row>
    <row r="5162" spans="1:2" x14ac:dyDescent="0.25">
      <c r="A5162" s="62">
        <v>31231209</v>
      </c>
      <c r="B5162" s="63" t="s">
        <v>18266</v>
      </c>
    </row>
    <row r="5163" spans="1:2" x14ac:dyDescent="0.25">
      <c r="A5163" s="62">
        <v>31231210</v>
      </c>
      <c r="B5163" s="63" t="s">
        <v>14698</v>
      </c>
    </row>
    <row r="5164" spans="1:2" x14ac:dyDescent="0.25">
      <c r="A5164" s="62">
        <v>31231211</v>
      </c>
      <c r="B5164" s="63" t="s">
        <v>16340</v>
      </c>
    </row>
    <row r="5165" spans="1:2" x14ac:dyDescent="0.25">
      <c r="A5165" s="62">
        <v>31231212</v>
      </c>
      <c r="B5165" s="63" t="s">
        <v>13230</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11915</v>
      </c>
    </row>
    <row r="5170" spans="1:2" x14ac:dyDescent="0.25">
      <c r="A5170" s="62">
        <v>31231217</v>
      </c>
      <c r="B5170" s="63" t="s">
        <v>13391</v>
      </c>
    </row>
    <row r="5171" spans="1:2" x14ac:dyDescent="0.25">
      <c r="A5171" s="62">
        <v>31231218</v>
      </c>
      <c r="B5171" s="63" t="s">
        <v>9196</v>
      </c>
    </row>
    <row r="5172" spans="1:2" x14ac:dyDescent="0.25">
      <c r="A5172" s="62">
        <v>31231219</v>
      </c>
      <c r="B5172" s="63" t="s">
        <v>3218</v>
      </c>
    </row>
    <row r="5173" spans="1:2" x14ac:dyDescent="0.25">
      <c r="A5173" s="62">
        <v>31231301</v>
      </c>
      <c r="B5173" s="63" t="s">
        <v>17330</v>
      </c>
    </row>
    <row r="5174" spans="1:2" x14ac:dyDescent="0.25">
      <c r="A5174" s="62">
        <v>31231302</v>
      </c>
      <c r="B5174" s="63" t="s">
        <v>11484</v>
      </c>
    </row>
    <row r="5175" spans="1:2" x14ac:dyDescent="0.25">
      <c r="A5175" s="62">
        <v>31231303</v>
      </c>
      <c r="B5175" s="63" t="s">
        <v>138</v>
      </c>
    </row>
    <row r="5176" spans="1:2" x14ac:dyDescent="0.25">
      <c r="A5176" s="62">
        <v>31231304</v>
      </c>
      <c r="B5176" s="63" t="s">
        <v>5398</v>
      </c>
    </row>
    <row r="5177" spans="1:2" x14ac:dyDescent="0.25">
      <c r="A5177" s="62">
        <v>31231305</v>
      </c>
      <c r="B5177" s="63" t="s">
        <v>13754</v>
      </c>
    </row>
    <row r="5178" spans="1:2" x14ac:dyDescent="0.25">
      <c r="A5178" s="62">
        <v>31231306</v>
      </c>
      <c r="B5178" s="63" t="s">
        <v>7654</v>
      </c>
    </row>
    <row r="5179" spans="1:2" x14ac:dyDescent="0.25">
      <c r="A5179" s="62">
        <v>31231307</v>
      </c>
      <c r="B5179" s="63" t="s">
        <v>7806</v>
      </c>
    </row>
    <row r="5180" spans="1:2" x14ac:dyDescent="0.25">
      <c r="A5180" s="62">
        <v>31231308</v>
      </c>
      <c r="B5180" s="63" t="s">
        <v>7852</v>
      </c>
    </row>
    <row r="5181" spans="1:2" x14ac:dyDescent="0.25">
      <c r="A5181" s="62">
        <v>31231309</v>
      </c>
      <c r="B5181" s="63" t="s">
        <v>14352</v>
      </c>
    </row>
    <row r="5182" spans="1:2" x14ac:dyDescent="0.25">
      <c r="A5182" s="62">
        <v>31231310</v>
      </c>
      <c r="B5182" s="63" t="s">
        <v>13451</v>
      </c>
    </row>
    <row r="5183" spans="1:2" x14ac:dyDescent="0.25">
      <c r="A5183" s="62">
        <v>31231311</v>
      </c>
      <c r="B5183" s="63" t="s">
        <v>3638</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15969</v>
      </c>
    </row>
    <row r="5188" spans="1:2" x14ac:dyDescent="0.25">
      <c r="A5188" s="62">
        <v>31231316</v>
      </c>
      <c r="B5188" s="63" t="s">
        <v>3874</v>
      </c>
    </row>
    <row r="5189" spans="1:2" x14ac:dyDescent="0.25">
      <c r="A5189" s="62">
        <v>31231317</v>
      </c>
      <c r="B5189" s="63" t="s">
        <v>15549</v>
      </c>
    </row>
    <row r="5190" spans="1:2" x14ac:dyDescent="0.25">
      <c r="A5190" s="62">
        <v>31231318</v>
      </c>
      <c r="B5190" s="63" t="s">
        <v>15251</v>
      </c>
    </row>
    <row r="5191" spans="1:2" x14ac:dyDescent="0.25">
      <c r="A5191" s="62">
        <v>31231319</v>
      </c>
      <c r="B5191" s="63" t="s">
        <v>17331</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14928</v>
      </c>
    </row>
    <row r="5196" spans="1:2" x14ac:dyDescent="0.25">
      <c r="A5196" s="62">
        <v>31231403</v>
      </c>
      <c r="B5196" s="63" t="s">
        <v>16176</v>
      </c>
    </row>
    <row r="5197" spans="1:2" x14ac:dyDescent="0.25">
      <c r="A5197" s="62">
        <v>31231404</v>
      </c>
      <c r="B5197" s="63" t="s">
        <v>2780</v>
      </c>
    </row>
    <row r="5198" spans="1:2" x14ac:dyDescent="0.25">
      <c r="A5198" s="62">
        <v>31231405</v>
      </c>
      <c r="B5198" s="63" t="s">
        <v>8517</v>
      </c>
    </row>
    <row r="5199" spans="1:2" x14ac:dyDescent="0.25">
      <c r="A5199" s="62">
        <v>31241501</v>
      </c>
      <c r="B5199" s="63" t="s">
        <v>11296</v>
      </c>
    </row>
    <row r="5200" spans="1:2" x14ac:dyDescent="0.25">
      <c r="A5200" s="62">
        <v>31241502</v>
      </c>
      <c r="B5200" s="63" t="s">
        <v>9848</v>
      </c>
    </row>
    <row r="5201" spans="1:2" x14ac:dyDescent="0.25">
      <c r="A5201" s="62">
        <v>31241601</v>
      </c>
      <c r="B5201" s="63" t="s">
        <v>6411</v>
      </c>
    </row>
    <row r="5202" spans="1:2" x14ac:dyDescent="0.25">
      <c r="A5202" s="62">
        <v>31241602</v>
      </c>
      <c r="B5202" s="63" t="s">
        <v>3255</v>
      </c>
    </row>
    <row r="5203" spans="1:2" x14ac:dyDescent="0.25">
      <c r="A5203" s="62">
        <v>31241603</v>
      </c>
      <c r="B5203" s="63" t="s">
        <v>8909</v>
      </c>
    </row>
    <row r="5204" spans="1:2" x14ac:dyDescent="0.25">
      <c r="A5204" s="62">
        <v>31241604</v>
      </c>
      <c r="B5204" s="63" t="s">
        <v>6168</v>
      </c>
    </row>
    <row r="5205" spans="1:2" x14ac:dyDescent="0.25">
      <c r="A5205" s="62">
        <v>31241605</v>
      </c>
      <c r="B5205" s="63" t="s">
        <v>4738</v>
      </c>
    </row>
    <row r="5206" spans="1:2" x14ac:dyDescent="0.25">
      <c r="A5206" s="62">
        <v>31241606</v>
      </c>
      <c r="B5206" s="63" t="s">
        <v>4121</v>
      </c>
    </row>
    <row r="5207" spans="1:2" x14ac:dyDescent="0.25">
      <c r="A5207" s="62">
        <v>31241607</v>
      </c>
      <c r="B5207" s="63" t="s">
        <v>11700</v>
      </c>
    </row>
    <row r="5208" spans="1:2" x14ac:dyDescent="0.25">
      <c r="A5208" s="62">
        <v>31241608</v>
      </c>
      <c r="B5208" s="63" t="s">
        <v>4029</v>
      </c>
    </row>
    <row r="5209" spans="1:2" x14ac:dyDescent="0.25">
      <c r="A5209" s="62">
        <v>31241609</v>
      </c>
      <c r="B5209" s="63" t="s">
        <v>12595</v>
      </c>
    </row>
    <row r="5210" spans="1:2" x14ac:dyDescent="0.25">
      <c r="A5210" s="62">
        <v>31241610</v>
      </c>
      <c r="B5210" s="63" t="s">
        <v>3691</v>
      </c>
    </row>
    <row r="5211" spans="1:2" x14ac:dyDescent="0.25">
      <c r="A5211" s="62">
        <v>31241701</v>
      </c>
      <c r="B5211" s="63" t="s">
        <v>18204</v>
      </c>
    </row>
    <row r="5212" spans="1:2" x14ac:dyDescent="0.25">
      <c r="A5212" s="62">
        <v>31241702</v>
      </c>
      <c r="B5212" s="63" t="s">
        <v>17151</v>
      </c>
    </row>
    <row r="5213" spans="1:2" x14ac:dyDescent="0.25">
      <c r="A5213" s="62">
        <v>31241703</v>
      </c>
      <c r="B5213" s="63" t="s">
        <v>13394</v>
      </c>
    </row>
    <row r="5214" spans="1:2" x14ac:dyDescent="0.25">
      <c r="A5214" s="62">
        <v>31241704</v>
      </c>
      <c r="B5214" s="63" t="s">
        <v>12082</v>
      </c>
    </row>
    <row r="5215" spans="1:2" x14ac:dyDescent="0.25">
      <c r="A5215" s="62">
        <v>31241705</v>
      </c>
      <c r="B5215" s="63" t="s">
        <v>18525</v>
      </c>
    </row>
    <row r="5216" spans="1:2" x14ac:dyDescent="0.25">
      <c r="A5216" s="62">
        <v>31241801</v>
      </c>
      <c r="B5216" s="63" t="s">
        <v>3175</v>
      </c>
    </row>
    <row r="5217" spans="1:2" x14ac:dyDescent="0.25">
      <c r="A5217" s="62">
        <v>31241802</v>
      </c>
      <c r="B5217" s="63" t="s">
        <v>13469</v>
      </c>
    </row>
    <row r="5218" spans="1:2" x14ac:dyDescent="0.25">
      <c r="A5218" s="62">
        <v>31241803</v>
      </c>
      <c r="B5218" s="63" t="s">
        <v>3506</v>
      </c>
    </row>
    <row r="5219" spans="1:2" x14ac:dyDescent="0.25">
      <c r="A5219" s="62">
        <v>31241804</v>
      </c>
      <c r="B5219" s="63" t="s">
        <v>5365</v>
      </c>
    </row>
    <row r="5220" spans="1:2" x14ac:dyDescent="0.25">
      <c r="A5220" s="62">
        <v>31241805</v>
      </c>
      <c r="B5220" s="63" t="s">
        <v>1902</v>
      </c>
    </row>
    <row r="5221" spans="1:2" x14ac:dyDescent="0.25">
      <c r="A5221" s="62">
        <v>31241806</v>
      </c>
      <c r="B5221" s="63" t="s">
        <v>6826</v>
      </c>
    </row>
    <row r="5222" spans="1:2" x14ac:dyDescent="0.25">
      <c r="A5222" s="62">
        <v>31241807</v>
      </c>
      <c r="B5222" s="63" t="s">
        <v>5737</v>
      </c>
    </row>
    <row r="5223" spans="1:2" x14ac:dyDescent="0.25">
      <c r="A5223" s="62">
        <v>31241901</v>
      </c>
      <c r="B5223" s="63" t="s">
        <v>68</v>
      </c>
    </row>
    <row r="5224" spans="1:2" x14ac:dyDescent="0.25">
      <c r="A5224" s="62">
        <v>31241902</v>
      </c>
      <c r="B5224" s="63" t="s">
        <v>14342</v>
      </c>
    </row>
    <row r="5225" spans="1:2" x14ac:dyDescent="0.25">
      <c r="A5225" s="62">
        <v>31241903</v>
      </c>
      <c r="B5225" s="63" t="s">
        <v>5565</v>
      </c>
    </row>
    <row r="5226" spans="1:2" x14ac:dyDescent="0.25">
      <c r="A5226" s="62">
        <v>31241904</v>
      </c>
      <c r="B5226" s="63" t="s">
        <v>14164</v>
      </c>
    </row>
    <row r="5227" spans="1:2" x14ac:dyDescent="0.25">
      <c r="A5227" s="62">
        <v>31241905</v>
      </c>
      <c r="B5227" s="63" t="s">
        <v>5723</v>
      </c>
    </row>
    <row r="5228" spans="1:2" x14ac:dyDescent="0.25">
      <c r="A5228" s="62">
        <v>31241906</v>
      </c>
      <c r="B5228" s="63" t="s">
        <v>16334</v>
      </c>
    </row>
    <row r="5229" spans="1:2" x14ac:dyDescent="0.25">
      <c r="A5229" s="62">
        <v>31241907</v>
      </c>
      <c r="B5229" s="63" t="s">
        <v>8694</v>
      </c>
    </row>
    <row r="5230" spans="1:2" x14ac:dyDescent="0.25">
      <c r="A5230" s="62">
        <v>31241908</v>
      </c>
      <c r="B5230" s="63" t="s">
        <v>2595</v>
      </c>
    </row>
    <row r="5231" spans="1:2" x14ac:dyDescent="0.25">
      <c r="A5231" s="62">
        <v>31242001</v>
      </c>
      <c r="B5231" s="63" t="s">
        <v>17943</v>
      </c>
    </row>
    <row r="5232" spans="1:2" x14ac:dyDescent="0.25">
      <c r="A5232" s="62">
        <v>31242002</v>
      </c>
      <c r="B5232" s="63" t="s">
        <v>8042</v>
      </c>
    </row>
    <row r="5233" spans="1:2" x14ac:dyDescent="0.25">
      <c r="A5233" s="62">
        <v>31242003</v>
      </c>
      <c r="B5233" s="63" t="s">
        <v>12114</v>
      </c>
    </row>
    <row r="5234" spans="1:2" x14ac:dyDescent="0.25">
      <c r="A5234" s="62">
        <v>31242101</v>
      </c>
      <c r="B5234" s="63" t="s">
        <v>17821</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18632</v>
      </c>
    </row>
    <row r="5242" spans="1:2" x14ac:dyDescent="0.25">
      <c r="A5242" s="62">
        <v>31242204</v>
      </c>
      <c r="B5242" s="63" t="s">
        <v>18245</v>
      </c>
    </row>
    <row r="5243" spans="1:2" x14ac:dyDescent="0.25">
      <c r="A5243" s="62">
        <v>31242205</v>
      </c>
      <c r="B5243" s="63" t="s">
        <v>9751</v>
      </c>
    </row>
    <row r="5244" spans="1:2" x14ac:dyDescent="0.25">
      <c r="A5244" s="62">
        <v>31242206</v>
      </c>
      <c r="B5244" s="63" t="s">
        <v>17611</v>
      </c>
    </row>
    <row r="5245" spans="1:2" x14ac:dyDescent="0.25">
      <c r="A5245" s="62">
        <v>31242207</v>
      </c>
      <c r="B5245" s="63" t="s">
        <v>14602</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12657</v>
      </c>
    </row>
    <row r="5250" spans="1:2" x14ac:dyDescent="0.25">
      <c r="A5250" s="62">
        <v>31251504</v>
      </c>
      <c r="B5250" s="63" t="s">
        <v>15310</v>
      </c>
    </row>
    <row r="5251" spans="1:2" x14ac:dyDescent="0.25">
      <c r="A5251" s="62">
        <v>31251505</v>
      </c>
      <c r="B5251" s="63" t="s">
        <v>18668</v>
      </c>
    </row>
    <row r="5252" spans="1:2" x14ac:dyDescent="0.25">
      <c r="A5252" s="62">
        <v>31251506</v>
      </c>
      <c r="B5252" s="63" t="s">
        <v>4965</v>
      </c>
    </row>
    <row r="5253" spans="1:2" x14ac:dyDescent="0.25">
      <c r="A5253" s="62">
        <v>31251507</v>
      </c>
      <c r="B5253" s="63" t="s">
        <v>13782</v>
      </c>
    </row>
    <row r="5254" spans="1:2" x14ac:dyDescent="0.25">
      <c r="A5254" s="62">
        <v>31251508</v>
      </c>
      <c r="B5254" s="63" t="s">
        <v>12482</v>
      </c>
    </row>
    <row r="5255" spans="1:2" x14ac:dyDescent="0.25">
      <c r="A5255" s="62">
        <v>31251509</v>
      </c>
      <c r="B5255" s="63" t="s">
        <v>3232</v>
      </c>
    </row>
    <row r="5256" spans="1:2" x14ac:dyDescent="0.25">
      <c r="A5256" s="62">
        <v>31251510</v>
      </c>
      <c r="B5256" s="63" t="s">
        <v>10213</v>
      </c>
    </row>
    <row r="5257" spans="1:2" x14ac:dyDescent="0.25">
      <c r="A5257" s="62">
        <v>31251511</v>
      </c>
      <c r="B5257" s="63" t="s">
        <v>9291</v>
      </c>
    </row>
    <row r="5258" spans="1:2" x14ac:dyDescent="0.25">
      <c r="A5258" s="62">
        <v>31251601</v>
      </c>
      <c r="B5258" s="63" t="s">
        <v>8378</v>
      </c>
    </row>
    <row r="5259" spans="1:2" x14ac:dyDescent="0.25">
      <c r="A5259" s="62">
        <v>31261501</v>
      </c>
      <c r="B5259" s="63" t="s">
        <v>6605</v>
      </c>
    </row>
    <row r="5260" spans="1:2" x14ac:dyDescent="0.25">
      <c r="A5260" s="62">
        <v>31261502</v>
      </c>
      <c r="B5260" s="63" t="s">
        <v>8341</v>
      </c>
    </row>
    <row r="5261" spans="1:2" x14ac:dyDescent="0.25">
      <c r="A5261" s="62">
        <v>31261503</v>
      </c>
      <c r="B5261" s="63" t="s">
        <v>2360</v>
      </c>
    </row>
    <row r="5262" spans="1:2" x14ac:dyDescent="0.25">
      <c r="A5262" s="62">
        <v>31261504</v>
      </c>
      <c r="B5262" s="63" t="s">
        <v>9007</v>
      </c>
    </row>
    <row r="5263" spans="1:2" x14ac:dyDescent="0.25">
      <c r="A5263" s="62">
        <v>31261505</v>
      </c>
      <c r="B5263" s="63" t="s">
        <v>251</v>
      </c>
    </row>
    <row r="5264" spans="1:2" x14ac:dyDescent="0.25">
      <c r="A5264" s="62">
        <v>31261601</v>
      </c>
      <c r="B5264" s="63" t="s">
        <v>14796</v>
      </c>
    </row>
    <row r="5265" spans="1:2" x14ac:dyDescent="0.25">
      <c r="A5265" s="62">
        <v>31261602</v>
      </c>
      <c r="B5265" s="63" t="s">
        <v>4210</v>
      </c>
    </row>
    <row r="5266" spans="1:2" x14ac:dyDescent="0.25">
      <c r="A5266" s="62">
        <v>31261603</v>
      </c>
      <c r="B5266" s="63" t="s">
        <v>4907</v>
      </c>
    </row>
    <row r="5267" spans="1:2" x14ac:dyDescent="0.25">
      <c r="A5267" s="62">
        <v>31261701</v>
      </c>
      <c r="B5267" s="63" t="s">
        <v>335</v>
      </c>
    </row>
    <row r="5268" spans="1:2" x14ac:dyDescent="0.25">
      <c r="A5268" s="62">
        <v>31261702</v>
      </c>
      <c r="B5268" s="63" t="s">
        <v>7840</v>
      </c>
    </row>
    <row r="5269" spans="1:2" x14ac:dyDescent="0.25">
      <c r="A5269" s="62">
        <v>31261703</v>
      </c>
      <c r="B5269" s="63" t="s">
        <v>9004</v>
      </c>
    </row>
    <row r="5270" spans="1:2" x14ac:dyDescent="0.25">
      <c r="A5270" s="62">
        <v>31261704</v>
      </c>
      <c r="B5270" s="63" t="s">
        <v>1299</v>
      </c>
    </row>
    <row r="5271" spans="1:2" x14ac:dyDescent="0.25">
      <c r="A5271" s="62">
        <v>31271601</v>
      </c>
      <c r="B5271" s="63" t="s">
        <v>5399</v>
      </c>
    </row>
    <row r="5272" spans="1:2" x14ac:dyDescent="0.25">
      <c r="A5272" s="62">
        <v>31271602</v>
      </c>
      <c r="B5272" s="63" t="s">
        <v>4363</v>
      </c>
    </row>
    <row r="5273" spans="1:2" x14ac:dyDescent="0.25">
      <c r="A5273" s="62">
        <v>31281502</v>
      </c>
      <c r="B5273" s="63" t="s">
        <v>10719</v>
      </c>
    </row>
    <row r="5274" spans="1:2" x14ac:dyDescent="0.25">
      <c r="A5274" s="62">
        <v>31281503</v>
      </c>
      <c r="B5274" s="63" t="s">
        <v>2939</v>
      </c>
    </row>
    <row r="5275" spans="1:2" x14ac:dyDescent="0.25">
      <c r="A5275" s="62">
        <v>31281504</v>
      </c>
      <c r="B5275" s="63" t="s">
        <v>12338</v>
      </c>
    </row>
    <row r="5276" spans="1:2" x14ac:dyDescent="0.25">
      <c r="A5276" s="62">
        <v>31281505</v>
      </c>
      <c r="B5276" s="63" t="s">
        <v>7608</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13508</v>
      </c>
    </row>
    <row r="5281" spans="1:2" x14ac:dyDescent="0.25">
      <c r="A5281" s="62">
        <v>31281510</v>
      </c>
      <c r="B5281" s="63" t="s">
        <v>10868</v>
      </c>
    </row>
    <row r="5282" spans="1:2" x14ac:dyDescent="0.25">
      <c r="A5282" s="62">
        <v>31281511</v>
      </c>
      <c r="B5282" s="63" t="s">
        <v>12857</v>
      </c>
    </row>
    <row r="5283" spans="1:2" x14ac:dyDescent="0.25">
      <c r="A5283" s="62">
        <v>31281512</v>
      </c>
      <c r="B5283" s="63" t="s">
        <v>8169</v>
      </c>
    </row>
    <row r="5284" spans="1:2" x14ac:dyDescent="0.25">
      <c r="A5284" s="62">
        <v>31281513</v>
      </c>
      <c r="B5284" s="63" t="s">
        <v>15421</v>
      </c>
    </row>
    <row r="5285" spans="1:2" x14ac:dyDescent="0.25">
      <c r="A5285" s="62">
        <v>31281514</v>
      </c>
      <c r="B5285" s="63" t="s">
        <v>18249</v>
      </c>
    </row>
    <row r="5286" spans="1:2" x14ac:dyDescent="0.25">
      <c r="A5286" s="62">
        <v>31281515</v>
      </c>
      <c r="B5286" s="63" t="s">
        <v>11547</v>
      </c>
    </row>
    <row r="5287" spans="1:2" x14ac:dyDescent="0.25">
      <c r="A5287" s="62">
        <v>31281516</v>
      </c>
      <c r="B5287" s="63" t="s">
        <v>12950</v>
      </c>
    </row>
    <row r="5288" spans="1:2" x14ac:dyDescent="0.25">
      <c r="A5288" s="62">
        <v>31281517</v>
      </c>
      <c r="B5288" s="63" t="s">
        <v>5804</v>
      </c>
    </row>
    <row r="5289" spans="1:2" x14ac:dyDescent="0.25">
      <c r="A5289" s="62">
        <v>31281518</v>
      </c>
      <c r="B5289" s="63" t="s">
        <v>745</v>
      </c>
    </row>
    <row r="5290" spans="1:2" x14ac:dyDescent="0.25">
      <c r="A5290" s="62">
        <v>31281519</v>
      </c>
      <c r="B5290" s="63" t="s">
        <v>4734</v>
      </c>
    </row>
    <row r="5291" spans="1:2" x14ac:dyDescent="0.25">
      <c r="A5291" s="62">
        <v>31281520</v>
      </c>
      <c r="B5291" s="63" t="s">
        <v>10031</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10527</v>
      </c>
    </row>
    <row r="5297" spans="1:2" x14ac:dyDescent="0.25">
      <c r="A5297" s="62">
        <v>31281804</v>
      </c>
      <c r="B5297" s="63" t="s">
        <v>8659</v>
      </c>
    </row>
    <row r="5298" spans="1:2" x14ac:dyDescent="0.25">
      <c r="A5298" s="62">
        <v>31281805</v>
      </c>
      <c r="B5298" s="63" t="s">
        <v>1745</v>
      </c>
    </row>
    <row r="5299" spans="1:2" x14ac:dyDescent="0.25">
      <c r="A5299" s="62">
        <v>31281806</v>
      </c>
      <c r="B5299" s="63" t="s">
        <v>8724</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15631</v>
      </c>
    </row>
    <row r="5304" spans="1:2" x14ac:dyDescent="0.25">
      <c r="A5304" s="62">
        <v>31281811</v>
      </c>
      <c r="B5304" s="63" t="s">
        <v>8751</v>
      </c>
    </row>
    <row r="5305" spans="1:2" x14ac:dyDescent="0.25">
      <c r="A5305" s="62">
        <v>31281812</v>
      </c>
      <c r="B5305" s="63" t="s">
        <v>2276</v>
      </c>
    </row>
    <row r="5306" spans="1:2" x14ac:dyDescent="0.25">
      <c r="A5306" s="62">
        <v>31281813</v>
      </c>
      <c r="B5306" s="63" t="s">
        <v>17364</v>
      </c>
    </row>
    <row r="5307" spans="1:2" x14ac:dyDescent="0.25">
      <c r="A5307" s="62">
        <v>31281814</v>
      </c>
      <c r="B5307" s="63" t="s">
        <v>5651</v>
      </c>
    </row>
    <row r="5308" spans="1:2" x14ac:dyDescent="0.25">
      <c r="A5308" s="62">
        <v>31281815</v>
      </c>
      <c r="B5308" s="63" t="s">
        <v>5478</v>
      </c>
    </row>
    <row r="5309" spans="1:2" x14ac:dyDescent="0.25">
      <c r="A5309" s="62">
        <v>31281816</v>
      </c>
      <c r="B5309" s="63" t="s">
        <v>11245</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10779</v>
      </c>
    </row>
    <row r="5314" spans="1:2" x14ac:dyDescent="0.25">
      <c r="A5314" s="62">
        <v>31281902</v>
      </c>
      <c r="B5314" s="63" t="s">
        <v>5876</v>
      </c>
    </row>
    <row r="5315" spans="1:2" x14ac:dyDescent="0.25">
      <c r="A5315" s="62">
        <v>31281903</v>
      </c>
      <c r="B5315" s="63" t="s">
        <v>15197</v>
      </c>
    </row>
    <row r="5316" spans="1:2" x14ac:dyDescent="0.25">
      <c r="A5316" s="62">
        <v>31281904</v>
      </c>
      <c r="B5316" s="63" t="s">
        <v>3355</v>
      </c>
    </row>
    <row r="5317" spans="1:2" x14ac:dyDescent="0.25">
      <c r="A5317" s="62">
        <v>31281905</v>
      </c>
      <c r="B5317" s="63" t="s">
        <v>10812</v>
      </c>
    </row>
    <row r="5318" spans="1:2" x14ac:dyDescent="0.25">
      <c r="A5318" s="62">
        <v>31281906</v>
      </c>
      <c r="B5318" s="63" t="s">
        <v>15833</v>
      </c>
    </row>
    <row r="5319" spans="1:2" x14ac:dyDescent="0.25">
      <c r="A5319" s="62">
        <v>31281907</v>
      </c>
      <c r="B5319" s="63" t="s">
        <v>17830</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8098</v>
      </c>
    </row>
    <row r="5324" spans="1:2" x14ac:dyDescent="0.25">
      <c r="A5324" s="62">
        <v>31281912</v>
      </c>
      <c r="B5324" s="63" t="s">
        <v>7215</v>
      </c>
    </row>
    <row r="5325" spans="1:2" x14ac:dyDescent="0.25">
      <c r="A5325" s="62">
        <v>31281913</v>
      </c>
      <c r="B5325" s="63" t="s">
        <v>2957</v>
      </c>
    </row>
    <row r="5326" spans="1:2" x14ac:dyDescent="0.25">
      <c r="A5326" s="62">
        <v>31281914</v>
      </c>
      <c r="B5326" s="63" t="s">
        <v>7305</v>
      </c>
    </row>
    <row r="5327" spans="1:2" x14ac:dyDescent="0.25">
      <c r="A5327" s="62">
        <v>31281915</v>
      </c>
      <c r="B5327" s="63" t="s">
        <v>1898</v>
      </c>
    </row>
    <row r="5328" spans="1:2" x14ac:dyDescent="0.25">
      <c r="A5328" s="62">
        <v>31281916</v>
      </c>
      <c r="B5328" s="63" t="s">
        <v>9283</v>
      </c>
    </row>
    <row r="5329" spans="1:2" x14ac:dyDescent="0.25">
      <c r="A5329" s="62">
        <v>31281917</v>
      </c>
      <c r="B5329" s="63" t="s">
        <v>8176</v>
      </c>
    </row>
    <row r="5330" spans="1:2" x14ac:dyDescent="0.25">
      <c r="A5330" s="62">
        <v>31281918</v>
      </c>
      <c r="B5330" s="63" t="s">
        <v>8903</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17596</v>
      </c>
    </row>
    <row r="5340" spans="1:2" x14ac:dyDescent="0.25">
      <c r="A5340" s="62">
        <v>31282009</v>
      </c>
      <c r="B5340" s="63" t="s">
        <v>5587</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8400</v>
      </c>
    </row>
    <row r="5345" spans="1:2" x14ac:dyDescent="0.25">
      <c r="A5345" s="62">
        <v>31282014</v>
      </c>
      <c r="B5345" s="63" t="s">
        <v>14138</v>
      </c>
    </row>
    <row r="5346" spans="1:2" x14ac:dyDescent="0.25">
      <c r="A5346" s="62">
        <v>31282015</v>
      </c>
      <c r="B5346" s="63" t="s">
        <v>9581</v>
      </c>
    </row>
    <row r="5347" spans="1:2" x14ac:dyDescent="0.25">
      <c r="A5347" s="62">
        <v>31282016</v>
      </c>
      <c r="B5347" s="63" t="s">
        <v>13840</v>
      </c>
    </row>
    <row r="5348" spans="1:2" x14ac:dyDescent="0.25">
      <c r="A5348" s="62">
        <v>31282017</v>
      </c>
      <c r="B5348" s="63" t="s">
        <v>9418</v>
      </c>
    </row>
    <row r="5349" spans="1:2" x14ac:dyDescent="0.25">
      <c r="A5349" s="62">
        <v>31282018</v>
      </c>
      <c r="B5349" s="63" t="s">
        <v>10599</v>
      </c>
    </row>
    <row r="5350" spans="1:2" x14ac:dyDescent="0.25">
      <c r="A5350" s="62">
        <v>31282019</v>
      </c>
      <c r="B5350" s="63" t="s">
        <v>14222</v>
      </c>
    </row>
    <row r="5351" spans="1:2" x14ac:dyDescent="0.25">
      <c r="A5351" s="62">
        <v>31282101</v>
      </c>
      <c r="B5351" s="63" t="s">
        <v>5011</v>
      </c>
    </row>
    <row r="5352" spans="1:2" x14ac:dyDescent="0.25">
      <c r="A5352" s="62">
        <v>31282102</v>
      </c>
      <c r="B5352" s="63" t="s">
        <v>14009</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7770</v>
      </c>
    </row>
    <row r="5357" spans="1:2" x14ac:dyDescent="0.25">
      <c r="A5357" s="62">
        <v>31282107</v>
      </c>
      <c r="B5357" s="63" t="s">
        <v>9797</v>
      </c>
    </row>
    <row r="5358" spans="1:2" x14ac:dyDescent="0.25">
      <c r="A5358" s="62">
        <v>31282108</v>
      </c>
      <c r="B5358" s="63" t="s">
        <v>12350</v>
      </c>
    </row>
    <row r="5359" spans="1:2" x14ac:dyDescent="0.25">
      <c r="A5359" s="62">
        <v>31282109</v>
      </c>
      <c r="B5359" s="63" t="s">
        <v>3408</v>
      </c>
    </row>
    <row r="5360" spans="1:2" x14ac:dyDescent="0.25">
      <c r="A5360" s="62">
        <v>31282110</v>
      </c>
      <c r="B5360" s="63" t="s">
        <v>14006</v>
      </c>
    </row>
    <row r="5361" spans="1:2" x14ac:dyDescent="0.25">
      <c r="A5361" s="62">
        <v>31282111</v>
      </c>
      <c r="B5361" s="63" t="s">
        <v>8958</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2861</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15271</v>
      </c>
    </row>
    <row r="5372" spans="1:2" x14ac:dyDescent="0.25">
      <c r="A5372" s="62">
        <v>31282203</v>
      </c>
      <c r="B5372" s="63" t="s">
        <v>12751</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10268</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7291</v>
      </c>
    </row>
    <row r="5382" spans="1:2" x14ac:dyDescent="0.25">
      <c r="A5382" s="62">
        <v>31282213</v>
      </c>
      <c r="B5382" s="63" t="s">
        <v>16593</v>
      </c>
    </row>
    <row r="5383" spans="1:2" x14ac:dyDescent="0.25">
      <c r="A5383" s="62">
        <v>31282214</v>
      </c>
      <c r="B5383" s="63" t="s">
        <v>8122</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5760</v>
      </c>
    </row>
    <row r="5388" spans="1:2" x14ac:dyDescent="0.25">
      <c r="A5388" s="62">
        <v>31282219</v>
      </c>
      <c r="B5388" s="63" t="s">
        <v>3039</v>
      </c>
    </row>
    <row r="5389" spans="1:2" x14ac:dyDescent="0.25">
      <c r="A5389" s="62">
        <v>31282301</v>
      </c>
      <c r="B5389" s="63" t="s">
        <v>17515</v>
      </c>
    </row>
    <row r="5390" spans="1:2" x14ac:dyDescent="0.25">
      <c r="A5390" s="62">
        <v>31282302</v>
      </c>
      <c r="B5390" s="63" t="s">
        <v>8344</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14003</v>
      </c>
    </row>
    <row r="5395" spans="1:2" x14ac:dyDescent="0.25">
      <c r="A5395" s="62">
        <v>31282307</v>
      </c>
      <c r="B5395" s="63" t="s">
        <v>14772</v>
      </c>
    </row>
    <row r="5396" spans="1:2" x14ac:dyDescent="0.25">
      <c r="A5396" s="62">
        <v>31282308</v>
      </c>
      <c r="B5396" s="63" t="s">
        <v>8737</v>
      </c>
    </row>
    <row r="5397" spans="1:2" x14ac:dyDescent="0.25">
      <c r="A5397" s="62">
        <v>31282309</v>
      </c>
      <c r="B5397" s="63" t="s">
        <v>9796</v>
      </c>
    </row>
    <row r="5398" spans="1:2" x14ac:dyDescent="0.25">
      <c r="A5398" s="62">
        <v>31282310</v>
      </c>
      <c r="B5398" s="63" t="s">
        <v>12975</v>
      </c>
    </row>
    <row r="5399" spans="1:2" x14ac:dyDescent="0.25">
      <c r="A5399" s="62">
        <v>31282311</v>
      </c>
      <c r="B5399" s="63" t="s">
        <v>4543</v>
      </c>
    </row>
    <row r="5400" spans="1:2" x14ac:dyDescent="0.25">
      <c r="A5400" s="62">
        <v>31282312</v>
      </c>
      <c r="B5400" s="63" t="s">
        <v>8466</v>
      </c>
    </row>
    <row r="5401" spans="1:2" x14ac:dyDescent="0.25">
      <c r="A5401" s="62">
        <v>31282313</v>
      </c>
      <c r="B5401" s="63" t="s">
        <v>8812</v>
      </c>
    </row>
    <row r="5402" spans="1:2" x14ac:dyDescent="0.25">
      <c r="A5402" s="62">
        <v>31282314</v>
      </c>
      <c r="B5402" s="63" t="s">
        <v>13589</v>
      </c>
    </row>
    <row r="5403" spans="1:2" x14ac:dyDescent="0.25">
      <c r="A5403" s="62">
        <v>31282315</v>
      </c>
      <c r="B5403" s="63" t="s">
        <v>16446</v>
      </c>
    </row>
    <row r="5404" spans="1:2" x14ac:dyDescent="0.25">
      <c r="A5404" s="62">
        <v>31282316</v>
      </c>
      <c r="B5404" s="63" t="s">
        <v>5022</v>
      </c>
    </row>
    <row r="5405" spans="1:2" x14ac:dyDescent="0.25">
      <c r="A5405" s="62">
        <v>31282317</v>
      </c>
      <c r="B5405" s="63" t="s">
        <v>13436</v>
      </c>
    </row>
    <row r="5406" spans="1:2" x14ac:dyDescent="0.25">
      <c r="A5406" s="62">
        <v>31282318</v>
      </c>
      <c r="B5406" s="63" t="s">
        <v>10600</v>
      </c>
    </row>
    <row r="5407" spans="1:2" x14ac:dyDescent="0.25">
      <c r="A5407" s="62">
        <v>31282319</v>
      </c>
      <c r="B5407" s="63" t="s">
        <v>9260</v>
      </c>
    </row>
    <row r="5408" spans="1:2" x14ac:dyDescent="0.25">
      <c r="A5408" s="62">
        <v>31282401</v>
      </c>
      <c r="B5408" s="63" t="s">
        <v>13756</v>
      </c>
    </row>
    <row r="5409" spans="1:2" x14ac:dyDescent="0.25">
      <c r="A5409" s="62">
        <v>31282402</v>
      </c>
      <c r="B5409" s="63" t="s">
        <v>10044</v>
      </c>
    </row>
    <row r="5410" spans="1:2" x14ac:dyDescent="0.25">
      <c r="A5410" s="62">
        <v>31282403</v>
      </c>
      <c r="B5410" s="63" t="s">
        <v>15527</v>
      </c>
    </row>
    <row r="5411" spans="1:2" x14ac:dyDescent="0.25">
      <c r="A5411" s="62">
        <v>31282404</v>
      </c>
      <c r="B5411" s="63" t="s">
        <v>6581</v>
      </c>
    </row>
    <row r="5412" spans="1:2" x14ac:dyDescent="0.25">
      <c r="A5412" s="62">
        <v>31282405</v>
      </c>
      <c r="B5412" s="63" t="s">
        <v>13612</v>
      </c>
    </row>
    <row r="5413" spans="1:2" x14ac:dyDescent="0.25">
      <c r="A5413" s="62">
        <v>31282406</v>
      </c>
      <c r="B5413" s="63" t="s">
        <v>11349</v>
      </c>
    </row>
    <row r="5414" spans="1:2" x14ac:dyDescent="0.25">
      <c r="A5414" s="62">
        <v>31282407</v>
      </c>
      <c r="B5414" s="63" t="s">
        <v>14831</v>
      </c>
    </row>
    <row r="5415" spans="1:2" x14ac:dyDescent="0.25">
      <c r="A5415" s="62">
        <v>31282408</v>
      </c>
      <c r="B5415" s="63" t="s">
        <v>5355</v>
      </c>
    </row>
    <row r="5416" spans="1:2" x14ac:dyDescent="0.25">
      <c r="A5416" s="62">
        <v>31282409</v>
      </c>
      <c r="B5416" s="63" t="s">
        <v>2524</v>
      </c>
    </row>
    <row r="5417" spans="1:2" x14ac:dyDescent="0.25">
      <c r="A5417" s="62">
        <v>31282410</v>
      </c>
      <c r="B5417" s="63" t="s">
        <v>11569</v>
      </c>
    </row>
    <row r="5418" spans="1:2" x14ac:dyDescent="0.25">
      <c r="A5418" s="62">
        <v>31282411</v>
      </c>
      <c r="B5418" s="63" t="s">
        <v>15638</v>
      </c>
    </row>
    <row r="5419" spans="1:2" x14ac:dyDescent="0.25">
      <c r="A5419" s="62">
        <v>31282412</v>
      </c>
      <c r="B5419" s="63" t="s">
        <v>2552</v>
      </c>
    </row>
    <row r="5420" spans="1:2" x14ac:dyDescent="0.25">
      <c r="A5420" s="62">
        <v>31282413</v>
      </c>
      <c r="B5420" s="63" t="s">
        <v>11958</v>
      </c>
    </row>
    <row r="5421" spans="1:2" x14ac:dyDescent="0.25">
      <c r="A5421" s="62">
        <v>31282414</v>
      </c>
      <c r="B5421" s="63" t="s">
        <v>7565</v>
      </c>
    </row>
    <row r="5422" spans="1:2" x14ac:dyDescent="0.25">
      <c r="A5422" s="62">
        <v>31282415</v>
      </c>
      <c r="B5422" s="63" t="s">
        <v>3275</v>
      </c>
    </row>
    <row r="5423" spans="1:2" x14ac:dyDescent="0.25">
      <c r="A5423" s="62">
        <v>31282416</v>
      </c>
      <c r="B5423" s="63" t="s">
        <v>4472</v>
      </c>
    </row>
    <row r="5424" spans="1:2" x14ac:dyDescent="0.25">
      <c r="A5424" s="62">
        <v>31282417</v>
      </c>
      <c r="B5424" s="63" t="s">
        <v>5369</v>
      </c>
    </row>
    <row r="5425" spans="1:2" x14ac:dyDescent="0.25">
      <c r="A5425" s="62">
        <v>31282418</v>
      </c>
      <c r="B5425" s="63" t="s">
        <v>18265</v>
      </c>
    </row>
    <row r="5426" spans="1:2" x14ac:dyDescent="0.25">
      <c r="A5426" s="62">
        <v>31282419</v>
      </c>
      <c r="B5426" s="63" t="s">
        <v>4170</v>
      </c>
    </row>
    <row r="5427" spans="1:2" x14ac:dyDescent="0.25">
      <c r="A5427" s="62">
        <v>31291101</v>
      </c>
      <c r="B5427" s="63" t="s">
        <v>4653</v>
      </c>
    </row>
    <row r="5428" spans="1:2" x14ac:dyDescent="0.25">
      <c r="A5428" s="62">
        <v>31291102</v>
      </c>
      <c r="B5428" s="63" t="s">
        <v>18672</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18064</v>
      </c>
    </row>
    <row r="5433" spans="1:2" x14ac:dyDescent="0.25">
      <c r="A5433" s="62">
        <v>31291107</v>
      </c>
      <c r="B5433" s="63" t="s">
        <v>15729</v>
      </c>
    </row>
    <row r="5434" spans="1:2" x14ac:dyDescent="0.25">
      <c r="A5434" s="62">
        <v>31291108</v>
      </c>
      <c r="B5434" s="63" t="s">
        <v>8401</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18554</v>
      </c>
    </row>
    <row r="5439" spans="1:2" x14ac:dyDescent="0.25">
      <c r="A5439" s="62">
        <v>31291113</v>
      </c>
      <c r="B5439" s="63" t="s">
        <v>12561</v>
      </c>
    </row>
    <row r="5440" spans="1:2" x14ac:dyDescent="0.25">
      <c r="A5440" s="62">
        <v>31291114</v>
      </c>
      <c r="B5440" s="63" t="s">
        <v>12232</v>
      </c>
    </row>
    <row r="5441" spans="1:2" x14ac:dyDescent="0.25">
      <c r="A5441" s="62">
        <v>31291115</v>
      </c>
      <c r="B5441" s="63" t="s">
        <v>15735</v>
      </c>
    </row>
    <row r="5442" spans="1:2" x14ac:dyDescent="0.25">
      <c r="A5442" s="62">
        <v>31291116</v>
      </c>
      <c r="B5442" s="63" t="s">
        <v>463</v>
      </c>
    </row>
    <row r="5443" spans="1:2" x14ac:dyDescent="0.25">
      <c r="A5443" s="62">
        <v>31291117</v>
      </c>
      <c r="B5443" s="63" t="s">
        <v>11496</v>
      </c>
    </row>
    <row r="5444" spans="1:2" x14ac:dyDescent="0.25">
      <c r="A5444" s="62">
        <v>31291118</v>
      </c>
      <c r="B5444" s="63" t="s">
        <v>15129</v>
      </c>
    </row>
    <row r="5445" spans="1:2" x14ac:dyDescent="0.25">
      <c r="A5445" s="62">
        <v>31291119</v>
      </c>
      <c r="B5445" s="63" t="s">
        <v>2893</v>
      </c>
    </row>
    <row r="5446" spans="1:2" x14ac:dyDescent="0.25">
      <c r="A5446" s="62">
        <v>31291120</v>
      </c>
      <c r="B5446" s="63" t="s">
        <v>13723</v>
      </c>
    </row>
    <row r="5447" spans="1:2" x14ac:dyDescent="0.25">
      <c r="A5447" s="62">
        <v>31291201</v>
      </c>
      <c r="B5447" s="63" t="s">
        <v>5989</v>
      </c>
    </row>
    <row r="5448" spans="1:2" x14ac:dyDescent="0.25">
      <c r="A5448" s="62">
        <v>31291202</v>
      </c>
      <c r="B5448" s="63" t="s">
        <v>18234</v>
      </c>
    </row>
    <row r="5449" spans="1:2" x14ac:dyDescent="0.25">
      <c r="A5449" s="62">
        <v>31291203</v>
      </c>
      <c r="B5449" s="63" t="s">
        <v>7613</v>
      </c>
    </row>
    <row r="5450" spans="1:2" x14ac:dyDescent="0.25">
      <c r="A5450" s="62">
        <v>31291204</v>
      </c>
      <c r="B5450" s="63" t="s">
        <v>12243</v>
      </c>
    </row>
    <row r="5451" spans="1:2" x14ac:dyDescent="0.25">
      <c r="A5451" s="62">
        <v>31291205</v>
      </c>
      <c r="B5451" s="63" t="s">
        <v>2517</v>
      </c>
    </row>
    <row r="5452" spans="1:2" x14ac:dyDescent="0.25">
      <c r="A5452" s="62">
        <v>31291206</v>
      </c>
      <c r="B5452" s="63" t="s">
        <v>9887</v>
      </c>
    </row>
    <row r="5453" spans="1:2" x14ac:dyDescent="0.25">
      <c r="A5453" s="62">
        <v>31291207</v>
      </c>
      <c r="B5453" s="63" t="s">
        <v>16845</v>
      </c>
    </row>
    <row r="5454" spans="1:2" x14ac:dyDescent="0.25">
      <c r="A5454" s="62">
        <v>31291208</v>
      </c>
      <c r="B5454" s="63" t="s">
        <v>14320</v>
      </c>
    </row>
    <row r="5455" spans="1:2" x14ac:dyDescent="0.25">
      <c r="A5455" s="62">
        <v>31291209</v>
      </c>
      <c r="B5455" s="63" t="s">
        <v>8336</v>
      </c>
    </row>
    <row r="5456" spans="1:2" x14ac:dyDescent="0.25">
      <c r="A5456" s="62">
        <v>31291210</v>
      </c>
      <c r="B5456" s="63" t="s">
        <v>17623</v>
      </c>
    </row>
    <row r="5457" spans="1:2" x14ac:dyDescent="0.25">
      <c r="A5457" s="62">
        <v>31291211</v>
      </c>
      <c r="B5457" s="63" t="s">
        <v>5130</v>
      </c>
    </row>
    <row r="5458" spans="1:2" x14ac:dyDescent="0.25">
      <c r="A5458" s="62">
        <v>31291212</v>
      </c>
      <c r="B5458" s="63" t="s">
        <v>7606</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4233</v>
      </c>
    </row>
    <row r="5463" spans="1:2" x14ac:dyDescent="0.25">
      <c r="A5463" s="62">
        <v>31291217</v>
      </c>
      <c r="B5463" s="63" t="s">
        <v>6672</v>
      </c>
    </row>
    <row r="5464" spans="1:2" x14ac:dyDescent="0.25">
      <c r="A5464" s="62">
        <v>31291218</v>
      </c>
      <c r="B5464" s="63" t="s">
        <v>14697</v>
      </c>
    </row>
    <row r="5465" spans="1:2" x14ac:dyDescent="0.25">
      <c r="A5465" s="62">
        <v>31291219</v>
      </c>
      <c r="B5465" s="63" t="s">
        <v>12855</v>
      </c>
    </row>
    <row r="5466" spans="1:2" x14ac:dyDescent="0.25">
      <c r="A5466" s="62">
        <v>31291220</v>
      </c>
      <c r="B5466" s="63" t="s">
        <v>3836</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2566</v>
      </c>
    </row>
    <row r="5472" spans="1:2" x14ac:dyDescent="0.25">
      <c r="A5472" s="62">
        <v>31291306</v>
      </c>
      <c r="B5472" s="63" t="s">
        <v>4962</v>
      </c>
    </row>
    <row r="5473" spans="1:2" x14ac:dyDescent="0.25">
      <c r="A5473" s="62">
        <v>31291307</v>
      </c>
      <c r="B5473" s="63" t="s">
        <v>13333</v>
      </c>
    </row>
    <row r="5474" spans="1:2" x14ac:dyDescent="0.25">
      <c r="A5474" s="62">
        <v>31291308</v>
      </c>
      <c r="B5474" s="63" t="s">
        <v>18611</v>
      </c>
    </row>
    <row r="5475" spans="1:2" x14ac:dyDescent="0.25">
      <c r="A5475" s="62">
        <v>31291309</v>
      </c>
      <c r="B5475" s="63" t="s">
        <v>2811</v>
      </c>
    </row>
    <row r="5476" spans="1:2" x14ac:dyDescent="0.25">
      <c r="A5476" s="62">
        <v>31291310</v>
      </c>
      <c r="B5476" s="63" t="s">
        <v>7342</v>
      </c>
    </row>
    <row r="5477" spans="1:2" x14ac:dyDescent="0.25">
      <c r="A5477" s="62">
        <v>31291311</v>
      </c>
      <c r="B5477" s="63" t="s">
        <v>5726</v>
      </c>
    </row>
    <row r="5478" spans="1:2" x14ac:dyDescent="0.25">
      <c r="A5478" s="62">
        <v>31291312</v>
      </c>
      <c r="B5478" s="63" t="s">
        <v>10265</v>
      </c>
    </row>
    <row r="5479" spans="1:2" x14ac:dyDescent="0.25">
      <c r="A5479" s="62">
        <v>31291313</v>
      </c>
      <c r="B5479" s="63" t="s">
        <v>3941</v>
      </c>
    </row>
    <row r="5480" spans="1:2" x14ac:dyDescent="0.25">
      <c r="A5480" s="62">
        <v>31291314</v>
      </c>
      <c r="B5480" s="63" t="s">
        <v>16745</v>
      </c>
    </row>
    <row r="5481" spans="1:2" x14ac:dyDescent="0.25">
      <c r="A5481" s="62">
        <v>31291315</v>
      </c>
      <c r="B5481" s="63" t="s">
        <v>10123</v>
      </c>
    </row>
    <row r="5482" spans="1:2" x14ac:dyDescent="0.25">
      <c r="A5482" s="62">
        <v>31291316</v>
      </c>
      <c r="B5482" s="63" t="s">
        <v>4843</v>
      </c>
    </row>
    <row r="5483" spans="1:2" x14ac:dyDescent="0.25">
      <c r="A5483" s="62">
        <v>31291317</v>
      </c>
      <c r="B5483" s="63" t="s">
        <v>16874</v>
      </c>
    </row>
    <row r="5484" spans="1:2" x14ac:dyDescent="0.25">
      <c r="A5484" s="62">
        <v>31291318</v>
      </c>
      <c r="B5484" s="63" t="s">
        <v>15029</v>
      </c>
    </row>
    <row r="5485" spans="1:2" x14ac:dyDescent="0.25">
      <c r="A5485" s="62">
        <v>31291319</v>
      </c>
      <c r="B5485" s="63" t="s">
        <v>4592</v>
      </c>
    </row>
    <row r="5486" spans="1:2" x14ac:dyDescent="0.25">
      <c r="A5486" s="62">
        <v>31291320</v>
      </c>
      <c r="B5486" s="63" t="s">
        <v>1716</v>
      </c>
    </row>
    <row r="5487" spans="1:2" x14ac:dyDescent="0.25">
      <c r="A5487" s="62">
        <v>31291401</v>
      </c>
      <c r="B5487" s="63" t="s">
        <v>9637</v>
      </c>
    </row>
    <row r="5488" spans="1:2" x14ac:dyDescent="0.25">
      <c r="A5488" s="62">
        <v>31291402</v>
      </c>
      <c r="B5488" s="63" t="s">
        <v>14703</v>
      </c>
    </row>
    <row r="5489" spans="1:2" x14ac:dyDescent="0.25">
      <c r="A5489" s="62">
        <v>31291403</v>
      </c>
      <c r="B5489" s="63" t="s">
        <v>9556</v>
      </c>
    </row>
    <row r="5490" spans="1:2" x14ac:dyDescent="0.25">
      <c r="A5490" s="62">
        <v>31291404</v>
      </c>
      <c r="B5490" s="63" t="s">
        <v>3121</v>
      </c>
    </row>
    <row r="5491" spans="1:2" x14ac:dyDescent="0.25">
      <c r="A5491" s="62">
        <v>31291405</v>
      </c>
      <c r="B5491" s="63" t="s">
        <v>8583</v>
      </c>
    </row>
    <row r="5492" spans="1:2" x14ac:dyDescent="0.25">
      <c r="A5492" s="62">
        <v>31291406</v>
      </c>
      <c r="B5492" s="63" t="s">
        <v>592</v>
      </c>
    </row>
    <row r="5493" spans="1:2" x14ac:dyDescent="0.25">
      <c r="A5493" s="62">
        <v>31291407</v>
      </c>
      <c r="B5493" s="63" t="s">
        <v>15652</v>
      </c>
    </row>
    <row r="5494" spans="1:2" x14ac:dyDescent="0.25">
      <c r="A5494" s="62">
        <v>31291408</v>
      </c>
      <c r="B5494" s="63" t="s">
        <v>13054</v>
      </c>
    </row>
    <row r="5495" spans="1:2" x14ac:dyDescent="0.25">
      <c r="A5495" s="62">
        <v>31291409</v>
      </c>
      <c r="B5495" s="63" t="s">
        <v>3200</v>
      </c>
    </row>
    <row r="5496" spans="1:2" x14ac:dyDescent="0.25">
      <c r="A5496" s="62">
        <v>31291410</v>
      </c>
      <c r="B5496" s="63" t="s">
        <v>17977</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17437</v>
      </c>
    </row>
    <row r="5502" spans="1:2" x14ac:dyDescent="0.25">
      <c r="A5502" s="62">
        <v>31291416</v>
      </c>
      <c r="B5502" s="63" t="s">
        <v>14779</v>
      </c>
    </row>
    <row r="5503" spans="1:2" x14ac:dyDescent="0.25">
      <c r="A5503" s="62">
        <v>31291417</v>
      </c>
      <c r="B5503" s="63" t="s">
        <v>6887</v>
      </c>
    </row>
    <row r="5504" spans="1:2" x14ac:dyDescent="0.25">
      <c r="A5504" s="62">
        <v>31291418</v>
      </c>
      <c r="B5504" s="63" t="s">
        <v>9522</v>
      </c>
    </row>
    <row r="5505" spans="1:2" x14ac:dyDescent="0.25">
      <c r="A5505" s="62">
        <v>31291419</v>
      </c>
      <c r="B5505" s="63" t="s">
        <v>3351</v>
      </c>
    </row>
    <row r="5506" spans="1:2" x14ac:dyDescent="0.25">
      <c r="A5506" s="62">
        <v>31291420</v>
      </c>
      <c r="B5506" s="63" t="s">
        <v>14384</v>
      </c>
    </row>
    <row r="5507" spans="1:2" x14ac:dyDescent="0.25">
      <c r="A5507" s="62">
        <v>31301101</v>
      </c>
      <c r="B5507" s="63" t="s">
        <v>10781</v>
      </c>
    </row>
    <row r="5508" spans="1:2" x14ac:dyDescent="0.25">
      <c r="A5508" s="62">
        <v>31301102</v>
      </c>
      <c r="B5508" s="63" t="s">
        <v>10619</v>
      </c>
    </row>
    <row r="5509" spans="1:2" x14ac:dyDescent="0.25">
      <c r="A5509" s="62">
        <v>31301103</v>
      </c>
      <c r="B5509" s="63" t="s">
        <v>5456</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8191</v>
      </c>
    </row>
    <row r="5514" spans="1:2" x14ac:dyDescent="0.25">
      <c r="A5514" s="62">
        <v>31301108</v>
      </c>
      <c r="B5514" s="63" t="s">
        <v>788</v>
      </c>
    </row>
    <row r="5515" spans="1:2" x14ac:dyDescent="0.25">
      <c r="A5515" s="62">
        <v>31301109</v>
      </c>
      <c r="B5515" s="63" t="s">
        <v>9617</v>
      </c>
    </row>
    <row r="5516" spans="1:2" x14ac:dyDescent="0.25">
      <c r="A5516" s="62">
        <v>31301110</v>
      </c>
      <c r="B5516" s="63" t="s">
        <v>7374</v>
      </c>
    </row>
    <row r="5517" spans="1:2" x14ac:dyDescent="0.25">
      <c r="A5517" s="62">
        <v>31301111</v>
      </c>
      <c r="B5517" s="63" t="s">
        <v>9734</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10593</v>
      </c>
    </row>
    <row r="5522" spans="1:2" x14ac:dyDescent="0.25">
      <c r="A5522" s="62">
        <v>31301116</v>
      </c>
      <c r="B5522" s="63" t="s">
        <v>2242</v>
      </c>
    </row>
    <row r="5523" spans="1:2" x14ac:dyDescent="0.25">
      <c r="A5523" s="62">
        <v>31301117</v>
      </c>
      <c r="B5523" s="63" t="s">
        <v>13822</v>
      </c>
    </row>
    <row r="5524" spans="1:2" x14ac:dyDescent="0.25">
      <c r="A5524" s="62">
        <v>31301118</v>
      </c>
      <c r="B5524" s="63" t="s">
        <v>4451</v>
      </c>
    </row>
    <row r="5525" spans="1:2" x14ac:dyDescent="0.25">
      <c r="A5525" s="62">
        <v>31301119</v>
      </c>
      <c r="B5525" s="63" t="s">
        <v>13302</v>
      </c>
    </row>
    <row r="5526" spans="1:2" x14ac:dyDescent="0.25">
      <c r="A5526" s="62">
        <v>31301201</v>
      </c>
      <c r="B5526" s="63" t="s">
        <v>15256</v>
      </c>
    </row>
    <row r="5527" spans="1:2" x14ac:dyDescent="0.25">
      <c r="A5527" s="62">
        <v>31301202</v>
      </c>
      <c r="B5527" s="63" t="s">
        <v>9017</v>
      </c>
    </row>
    <row r="5528" spans="1:2" x14ac:dyDescent="0.25">
      <c r="A5528" s="62">
        <v>31301203</v>
      </c>
      <c r="B5528" s="63" t="s">
        <v>7505</v>
      </c>
    </row>
    <row r="5529" spans="1:2" x14ac:dyDescent="0.25">
      <c r="A5529" s="62">
        <v>31301204</v>
      </c>
      <c r="B5529" s="63" t="s">
        <v>1678</v>
      </c>
    </row>
    <row r="5530" spans="1:2" x14ac:dyDescent="0.25">
      <c r="A5530" s="62">
        <v>31301205</v>
      </c>
      <c r="B5530" s="63" t="s">
        <v>13474</v>
      </c>
    </row>
    <row r="5531" spans="1:2" x14ac:dyDescent="0.25">
      <c r="A5531" s="62">
        <v>31301206</v>
      </c>
      <c r="B5531" s="63" t="s">
        <v>4848</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11485</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4232</v>
      </c>
    </row>
    <row r="5541" spans="1:2" x14ac:dyDescent="0.25">
      <c r="A5541" s="62">
        <v>31301216</v>
      </c>
      <c r="B5541" s="63" t="s">
        <v>162</v>
      </c>
    </row>
    <row r="5542" spans="1:2" x14ac:dyDescent="0.25">
      <c r="A5542" s="62">
        <v>31301217</v>
      </c>
      <c r="B5542" s="63" t="s">
        <v>8700</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17222</v>
      </c>
    </row>
    <row r="5549" spans="1:2" x14ac:dyDescent="0.25">
      <c r="A5549" s="62">
        <v>31301305</v>
      </c>
      <c r="B5549" s="63" t="s">
        <v>1476</v>
      </c>
    </row>
    <row r="5550" spans="1:2" x14ac:dyDescent="0.25">
      <c r="A5550" s="62">
        <v>31301306</v>
      </c>
      <c r="B5550" s="63" t="s">
        <v>14600</v>
      </c>
    </row>
    <row r="5551" spans="1:2" x14ac:dyDescent="0.25">
      <c r="A5551" s="62">
        <v>31301307</v>
      </c>
      <c r="B5551" s="63" t="s">
        <v>9200</v>
      </c>
    </row>
    <row r="5552" spans="1:2" x14ac:dyDescent="0.25">
      <c r="A5552" s="62">
        <v>31301308</v>
      </c>
      <c r="B5552" s="63" t="s">
        <v>18790</v>
      </c>
    </row>
    <row r="5553" spans="1:2" x14ac:dyDescent="0.25">
      <c r="A5553" s="62">
        <v>31301309</v>
      </c>
      <c r="B5553" s="63" t="s">
        <v>10209</v>
      </c>
    </row>
    <row r="5554" spans="1:2" x14ac:dyDescent="0.25">
      <c r="A5554" s="62">
        <v>31301310</v>
      </c>
      <c r="B5554" s="63" t="s">
        <v>13955</v>
      </c>
    </row>
    <row r="5555" spans="1:2" x14ac:dyDescent="0.25">
      <c r="A5555" s="62">
        <v>31301311</v>
      </c>
      <c r="B5555" s="63" t="s">
        <v>17262</v>
      </c>
    </row>
    <row r="5556" spans="1:2" x14ac:dyDescent="0.25">
      <c r="A5556" s="62">
        <v>31301312</v>
      </c>
      <c r="B5556" s="63" t="s">
        <v>18718</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8529</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2823</v>
      </c>
    </row>
    <row r="5571" spans="1:2" x14ac:dyDescent="0.25">
      <c r="A5571" s="62">
        <v>31301408</v>
      </c>
      <c r="B5571" s="63" t="s">
        <v>4754</v>
      </c>
    </row>
    <row r="5572" spans="1:2" x14ac:dyDescent="0.25">
      <c r="A5572" s="62">
        <v>31301409</v>
      </c>
      <c r="B5572" s="63" t="s">
        <v>17252</v>
      </c>
    </row>
    <row r="5573" spans="1:2" x14ac:dyDescent="0.25">
      <c r="A5573" s="62">
        <v>31301410</v>
      </c>
      <c r="B5573" s="63" t="s">
        <v>11227</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18329</v>
      </c>
    </row>
    <row r="5578" spans="1:2" x14ac:dyDescent="0.25">
      <c r="A5578" s="62">
        <v>31301415</v>
      </c>
      <c r="B5578" s="63" t="s">
        <v>6836</v>
      </c>
    </row>
    <row r="5579" spans="1:2" x14ac:dyDescent="0.25">
      <c r="A5579" s="62">
        <v>31301416</v>
      </c>
      <c r="B5579" s="63" t="s">
        <v>18037</v>
      </c>
    </row>
    <row r="5580" spans="1:2" x14ac:dyDescent="0.25">
      <c r="A5580" s="62">
        <v>31301417</v>
      </c>
      <c r="B5580" s="63" t="s">
        <v>8616</v>
      </c>
    </row>
    <row r="5581" spans="1:2" x14ac:dyDescent="0.25">
      <c r="A5581" s="62">
        <v>31301418</v>
      </c>
      <c r="B5581" s="63" t="s">
        <v>2383</v>
      </c>
    </row>
    <row r="5582" spans="1:2" x14ac:dyDescent="0.25">
      <c r="A5582" s="62">
        <v>31301419</v>
      </c>
      <c r="B5582" s="63" t="s">
        <v>11019</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9908</v>
      </c>
    </row>
    <row r="5587" spans="1:2" x14ac:dyDescent="0.25">
      <c r="A5587" s="62">
        <v>31301505</v>
      </c>
      <c r="B5587" s="63" t="s">
        <v>4935</v>
      </c>
    </row>
    <row r="5588" spans="1:2" x14ac:dyDescent="0.25">
      <c r="A5588" s="62">
        <v>31301506</v>
      </c>
      <c r="B5588" s="63" t="s">
        <v>3456</v>
      </c>
    </row>
    <row r="5589" spans="1:2" x14ac:dyDescent="0.25">
      <c r="A5589" s="62">
        <v>31301507</v>
      </c>
      <c r="B5589" s="63" t="s">
        <v>13308</v>
      </c>
    </row>
    <row r="5590" spans="1:2" x14ac:dyDescent="0.25">
      <c r="A5590" s="62">
        <v>31301508</v>
      </c>
      <c r="B5590" s="63" t="s">
        <v>8787</v>
      </c>
    </row>
    <row r="5591" spans="1:2" x14ac:dyDescent="0.25">
      <c r="A5591" s="62">
        <v>31301509</v>
      </c>
      <c r="B5591" s="63" t="s">
        <v>4326</v>
      </c>
    </row>
    <row r="5592" spans="1:2" x14ac:dyDescent="0.25">
      <c r="A5592" s="62">
        <v>31301510</v>
      </c>
      <c r="B5592" s="63" t="s">
        <v>4461</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3529</v>
      </c>
    </row>
    <row r="5597" spans="1:2" x14ac:dyDescent="0.25">
      <c r="A5597" s="62">
        <v>31301515</v>
      </c>
      <c r="B5597" s="63" t="s">
        <v>12964</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9144</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7793</v>
      </c>
    </row>
    <row r="5608" spans="1:2" x14ac:dyDescent="0.25">
      <c r="A5608" s="62">
        <v>31311109</v>
      </c>
      <c r="B5608" s="63" t="s">
        <v>9715</v>
      </c>
    </row>
    <row r="5609" spans="1:2" x14ac:dyDescent="0.25">
      <c r="A5609" s="62">
        <v>31311110</v>
      </c>
      <c r="B5609" s="63" t="s">
        <v>6847</v>
      </c>
    </row>
    <row r="5610" spans="1:2" x14ac:dyDescent="0.25">
      <c r="A5610" s="62">
        <v>31311111</v>
      </c>
      <c r="B5610" s="63" t="s">
        <v>14778</v>
      </c>
    </row>
    <row r="5611" spans="1:2" x14ac:dyDescent="0.25">
      <c r="A5611" s="62">
        <v>31311112</v>
      </c>
      <c r="B5611" s="63" t="s">
        <v>832</v>
      </c>
    </row>
    <row r="5612" spans="1:2" x14ac:dyDescent="0.25">
      <c r="A5612" s="62">
        <v>31311113</v>
      </c>
      <c r="B5612" s="63" t="s">
        <v>18190</v>
      </c>
    </row>
    <row r="5613" spans="1:2" x14ac:dyDescent="0.25">
      <c r="A5613" s="62">
        <v>31311201</v>
      </c>
      <c r="B5613" s="63" t="s">
        <v>7890</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15918</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17549</v>
      </c>
    </row>
    <row r="5626" spans="1:2" x14ac:dyDescent="0.25">
      <c r="A5626" s="62">
        <v>31311303</v>
      </c>
      <c r="B5626" s="63" t="s">
        <v>10282</v>
      </c>
    </row>
    <row r="5627" spans="1:2" x14ac:dyDescent="0.25">
      <c r="A5627" s="62">
        <v>31311304</v>
      </c>
      <c r="B5627" s="63" t="s">
        <v>1306</v>
      </c>
    </row>
    <row r="5628" spans="1:2" x14ac:dyDescent="0.25">
      <c r="A5628" s="62">
        <v>31311305</v>
      </c>
      <c r="B5628" s="63" t="s">
        <v>4661</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12596</v>
      </c>
    </row>
    <row r="5633" spans="1:2" x14ac:dyDescent="0.25">
      <c r="A5633" s="62">
        <v>31311312</v>
      </c>
      <c r="B5633" s="63" t="s">
        <v>6437</v>
      </c>
    </row>
    <row r="5634" spans="1:2" x14ac:dyDescent="0.25">
      <c r="A5634" s="62">
        <v>31311313</v>
      </c>
      <c r="B5634" s="63" t="s">
        <v>16396</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3783</v>
      </c>
    </row>
    <row r="5642" spans="1:2" x14ac:dyDescent="0.25">
      <c r="A5642" s="62">
        <v>31311410</v>
      </c>
      <c r="B5642" s="63" t="s">
        <v>12933</v>
      </c>
    </row>
    <row r="5643" spans="1:2" x14ac:dyDescent="0.25">
      <c r="A5643" s="62">
        <v>31311411</v>
      </c>
      <c r="B5643" s="63" t="s">
        <v>4341</v>
      </c>
    </row>
    <row r="5644" spans="1:2" x14ac:dyDescent="0.25">
      <c r="A5644" s="62">
        <v>31311412</v>
      </c>
      <c r="B5644" s="63" t="s">
        <v>9728</v>
      </c>
    </row>
    <row r="5645" spans="1:2" x14ac:dyDescent="0.25">
      <c r="A5645" s="62">
        <v>31311413</v>
      </c>
      <c r="B5645" s="63" t="s">
        <v>17917</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5883</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17259</v>
      </c>
    </row>
    <row r="5655" spans="1:2" x14ac:dyDescent="0.25">
      <c r="A5655" s="62">
        <v>31311512</v>
      </c>
      <c r="B5655" s="63" t="s">
        <v>10929</v>
      </c>
    </row>
    <row r="5656" spans="1:2" x14ac:dyDescent="0.25">
      <c r="A5656" s="62">
        <v>31311513</v>
      </c>
      <c r="B5656" s="63" t="s">
        <v>4982</v>
      </c>
    </row>
    <row r="5657" spans="1:2" x14ac:dyDescent="0.25">
      <c r="A5657" s="62">
        <v>31311601</v>
      </c>
      <c r="B5657" s="63" t="s">
        <v>13500</v>
      </c>
    </row>
    <row r="5658" spans="1:2" x14ac:dyDescent="0.25">
      <c r="A5658" s="62">
        <v>31311602</v>
      </c>
      <c r="B5658" s="63" t="s">
        <v>8858</v>
      </c>
    </row>
    <row r="5659" spans="1:2" x14ac:dyDescent="0.25">
      <c r="A5659" s="62">
        <v>31311603</v>
      </c>
      <c r="B5659" s="63" t="s">
        <v>13238</v>
      </c>
    </row>
    <row r="5660" spans="1:2" x14ac:dyDescent="0.25">
      <c r="A5660" s="62">
        <v>31311604</v>
      </c>
      <c r="B5660" s="63" t="s">
        <v>2471</v>
      </c>
    </row>
    <row r="5661" spans="1:2" x14ac:dyDescent="0.25">
      <c r="A5661" s="62">
        <v>31311605</v>
      </c>
      <c r="B5661" s="63" t="s">
        <v>13797</v>
      </c>
    </row>
    <row r="5662" spans="1:2" x14ac:dyDescent="0.25">
      <c r="A5662" s="62">
        <v>31311606</v>
      </c>
      <c r="B5662" s="63" t="s">
        <v>15732</v>
      </c>
    </row>
    <row r="5663" spans="1:2" x14ac:dyDescent="0.25">
      <c r="A5663" s="62">
        <v>31311609</v>
      </c>
      <c r="B5663" s="63" t="s">
        <v>7368</v>
      </c>
    </row>
    <row r="5664" spans="1:2" x14ac:dyDescent="0.25">
      <c r="A5664" s="62">
        <v>31311610</v>
      </c>
      <c r="B5664" s="63" t="s">
        <v>15506</v>
      </c>
    </row>
    <row r="5665" spans="1:2" x14ac:dyDescent="0.25">
      <c r="A5665" s="62">
        <v>31311611</v>
      </c>
      <c r="B5665" s="63" t="s">
        <v>10076</v>
      </c>
    </row>
    <row r="5666" spans="1:2" x14ac:dyDescent="0.25">
      <c r="A5666" s="62">
        <v>31311612</v>
      </c>
      <c r="B5666" s="63" t="s">
        <v>15581</v>
      </c>
    </row>
    <row r="5667" spans="1:2" x14ac:dyDescent="0.25">
      <c r="A5667" s="62">
        <v>31311613</v>
      </c>
      <c r="B5667" s="63" t="s">
        <v>11654</v>
      </c>
    </row>
    <row r="5668" spans="1:2" x14ac:dyDescent="0.25">
      <c r="A5668" s="62">
        <v>31311701</v>
      </c>
      <c r="B5668" s="63" t="s">
        <v>12574</v>
      </c>
    </row>
    <row r="5669" spans="1:2" x14ac:dyDescent="0.25">
      <c r="A5669" s="62">
        <v>31311702</v>
      </c>
      <c r="B5669" s="63" t="s">
        <v>15348</v>
      </c>
    </row>
    <row r="5670" spans="1:2" x14ac:dyDescent="0.25">
      <c r="A5670" s="62">
        <v>31311703</v>
      </c>
      <c r="B5670" s="63" t="s">
        <v>9423</v>
      </c>
    </row>
    <row r="5671" spans="1:2" x14ac:dyDescent="0.25">
      <c r="A5671" s="62">
        <v>31311704</v>
      </c>
      <c r="B5671" s="63" t="s">
        <v>6499</v>
      </c>
    </row>
    <row r="5672" spans="1:2" x14ac:dyDescent="0.25">
      <c r="A5672" s="62">
        <v>31311705</v>
      </c>
      <c r="B5672" s="63" t="s">
        <v>18061</v>
      </c>
    </row>
    <row r="5673" spans="1:2" x14ac:dyDescent="0.25">
      <c r="A5673" s="62">
        <v>31311706</v>
      </c>
      <c r="B5673" s="63" t="s">
        <v>5983</v>
      </c>
    </row>
    <row r="5674" spans="1:2" x14ac:dyDescent="0.25">
      <c r="A5674" s="62">
        <v>31311709</v>
      </c>
      <c r="B5674" s="63" t="s">
        <v>13575</v>
      </c>
    </row>
    <row r="5675" spans="1:2" x14ac:dyDescent="0.25">
      <c r="A5675" s="62">
        <v>31311710</v>
      </c>
      <c r="B5675" s="63" t="s">
        <v>6384</v>
      </c>
    </row>
    <row r="5676" spans="1:2" x14ac:dyDescent="0.25">
      <c r="A5676" s="62">
        <v>31311711</v>
      </c>
      <c r="B5676" s="63" t="s">
        <v>6100</v>
      </c>
    </row>
    <row r="5677" spans="1:2" x14ac:dyDescent="0.25">
      <c r="A5677" s="62">
        <v>31311712</v>
      </c>
      <c r="B5677" s="63" t="s">
        <v>5537</v>
      </c>
    </row>
    <row r="5678" spans="1:2" x14ac:dyDescent="0.25">
      <c r="A5678" s="62">
        <v>31311713</v>
      </c>
      <c r="B5678" s="63" t="s">
        <v>2672</v>
      </c>
    </row>
    <row r="5679" spans="1:2" x14ac:dyDescent="0.25">
      <c r="A5679" s="62">
        <v>31321101</v>
      </c>
      <c r="B5679" s="63" t="s">
        <v>9289</v>
      </c>
    </row>
    <row r="5680" spans="1:2" x14ac:dyDescent="0.25">
      <c r="A5680" s="62">
        <v>31321102</v>
      </c>
      <c r="B5680" s="63" t="s">
        <v>10179</v>
      </c>
    </row>
    <row r="5681" spans="1:2" x14ac:dyDescent="0.25">
      <c r="A5681" s="62">
        <v>31321103</v>
      </c>
      <c r="B5681" s="63" t="s">
        <v>7596</v>
      </c>
    </row>
    <row r="5682" spans="1:2" x14ac:dyDescent="0.25">
      <c r="A5682" s="62">
        <v>31321104</v>
      </c>
      <c r="B5682" s="63" t="s">
        <v>6812</v>
      </c>
    </row>
    <row r="5683" spans="1:2" x14ac:dyDescent="0.25">
      <c r="A5683" s="62">
        <v>31321105</v>
      </c>
      <c r="B5683" s="63" t="s">
        <v>14317</v>
      </c>
    </row>
    <row r="5684" spans="1:2" x14ac:dyDescent="0.25">
      <c r="A5684" s="62">
        <v>31321106</v>
      </c>
      <c r="B5684" s="63" t="s">
        <v>10958</v>
      </c>
    </row>
    <row r="5685" spans="1:2" x14ac:dyDescent="0.25">
      <c r="A5685" s="62">
        <v>31321109</v>
      </c>
      <c r="B5685" s="63" t="s">
        <v>18155</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13727</v>
      </c>
    </row>
    <row r="5690" spans="1:2" x14ac:dyDescent="0.25">
      <c r="A5690" s="62">
        <v>31321201</v>
      </c>
      <c r="B5690" s="63" t="s">
        <v>1879</v>
      </c>
    </row>
    <row r="5691" spans="1:2" x14ac:dyDescent="0.25">
      <c r="A5691" s="62">
        <v>31321202</v>
      </c>
      <c r="B5691" s="63" t="s">
        <v>4464</v>
      </c>
    </row>
    <row r="5692" spans="1:2" x14ac:dyDescent="0.25">
      <c r="A5692" s="62">
        <v>31321203</v>
      </c>
      <c r="B5692" s="63" t="s">
        <v>10117</v>
      </c>
    </row>
    <row r="5693" spans="1:2" x14ac:dyDescent="0.25">
      <c r="A5693" s="62">
        <v>31321204</v>
      </c>
      <c r="B5693" s="63" t="s">
        <v>5762</v>
      </c>
    </row>
    <row r="5694" spans="1:2" x14ac:dyDescent="0.25">
      <c r="A5694" s="62">
        <v>31321205</v>
      </c>
      <c r="B5694" s="63" t="s">
        <v>17273</v>
      </c>
    </row>
    <row r="5695" spans="1:2" x14ac:dyDescent="0.25">
      <c r="A5695" s="62">
        <v>31321206</v>
      </c>
      <c r="B5695" s="63" t="s">
        <v>17600</v>
      </c>
    </row>
    <row r="5696" spans="1:2" x14ac:dyDescent="0.25">
      <c r="A5696" s="62">
        <v>31321209</v>
      </c>
      <c r="B5696" s="63" t="s">
        <v>4430</v>
      </c>
    </row>
    <row r="5697" spans="1:2" x14ac:dyDescent="0.25">
      <c r="A5697" s="62">
        <v>31321210</v>
      </c>
      <c r="B5697" s="63" t="s">
        <v>15161</v>
      </c>
    </row>
    <row r="5698" spans="1:2" x14ac:dyDescent="0.25">
      <c r="A5698" s="62">
        <v>31321211</v>
      </c>
      <c r="B5698" s="63" t="s">
        <v>8268</v>
      </c>
    </row>
    <row r="5699" spans="1:2" x14ac:dyDescent="0.25">
      <c r="A5699" s="62">
        <v>31321212</v>
      </c>
      <c r="B5699" s="63" t="s">
        <v>7084</v>
      </c>
    </row>
    <row r="5700" spans="1:2" x14ac:dyDescent="0.25">
      <c r="A5700" s="62">
        <v>31321213</v>
      </c>
      <c r="B5700" s="63" t="s">
        <v>3684</v>
      </c>
    </row>
    <row r="5701" spans="1:2" x14ac:dyDescent="0.25">
      <c r="A5701" s="62">
        <v>31321301</v>
      </c>
      <c r="B5701" s="63" t="s">
        <v>3864</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5007</v>
      </c>
    </row>
    <row r="5706" spans="1:2" x14ac:dyDescent="0.25">
      <c r="A5706" s="62">
        <v>31321306</v>
      </c>
      <c r="B5706" s="63" t="s">
        <v>5049</v>
      </c>
    </row>
    <row r="5707" spans="1:2" x14ac:dyDescent="0.25">
      <c r="A5707" s="62">
        <v>31321309</v>
      </c>
      <c r="B5707" s="63" t="s">
        <v>17558</v>
      </c>
    </row>
    <row r="5708" spans="1:2" x14ac:dyDescent="0.25">
      <c r="A5708" s="62">
        <v>31321310</v>
      </c>
      <c r="B5708" s="63" t="s">
        <v>4547</v>
      </c>
    </row>
    <row r="5709" spans="1:2" x14ac:dyDescent="0.25">
      <c r="A5709" s="62">
        <v>31321311</v>
      </c>
      <c r="B5709" s="63" t="s">
        <v>12271</v>
      </c>
    </row>
    <row r="5710" spans="1:2" x14ac:dyDescent="0.25">
      <c r="A5710" s="62">
        <v>31321312</v>
      </c>
      <c r="B5710" s="63" t="s">
        <v>8281</v>
      </c>
    </row>
    <row r="5711" spans="1:2" x14ac:dyDescent="0.25">
      <c r="A5711" s="62">
        <v>31321313</v>
      </c>
      <c r="B5711" s="63" t="s">
        <v>7375</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5014</v>
      </c>
    </row>
    <row r="5719" spans="1:2" x14ac:dyDescent="0.25">
      <c r="A5719" s="62">
        <v>31321410</v>
      </c>
      <c r="B5719" s="63" t="s">
        <v>8076</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2337</v>
      </c>
    </row>
    <row r="5724" spans="1:2" x14ac:dyDescent="0.25">
      <c r="A5724" s="62">
        <v>31321502</v>
      </c>
      <c r="B5724" s="63" t="s">
        <v>9729</v>
      </c>
    </row>
    <row r="5725" spans="1:2" x14ac:dyDescent="0.25">
      <c r="A5725" s="62">
        <v>31321503</v>
      </c>
      <c r="B5725" s="63" t="s">
        <v>2272</v>
      </c>
    </row>
    <row r="5726" spans="1:2" x14ac:dyDescent="0.25">
      <c r="A5726" s="62">
        <v>31321504</v>
      </c>
      <c r="B5726" s="63" t="s">
        <v>3904</v>
      </c>
    </row>
    <row r="5727" spans="1:2" x14ac:dyDescent="0.25">
      <c r="A5727" s="62">
        <v>31321505</v>
      </c>
      <c r="B5727" s="63" t="s">
        <v>8432</v>
      </c>
    </row>
    <row r="5728" spans="1:2" x14ac:dyDescent="0.25">
      <c r="A5728" s="62">
        <v>31321506</v>
      </c>
      <c r="B5728" s="63" t="s">
        <v>8568</v>
      </c>
    </row>
    <row r="5729" spans="1:2" x14ac:dyDescent="0.25">
      <c r="A5729" s="62">
        <v>31321509</v>
      </c>
      <c r="B5729" s="63" t="s">
        <v>17243</v>
      </c>
    </row>
    <row r="5730" spans="1:2" x14ac:dyDescent="0.25">
      <c r="A5730" s="62">
        <v>31321510</v>
      </c>
      <c r="B5730" s="63" t="s">
        <v>8596</v>
      </c>
    </row>
    <row r="5731" spans="1:2" x14ac:dyDescent="0.25">
      <c r="A5731" s="62">
        <v>31321511</v>
      </c>
      <c r="B5731" s="63" t="s">
        <v>624</v>
      </c>
    </row>
    <row r="5732" spans="1:2" x14ac:dyDescent="0.25">
      <c r="A5732" s="62">
        <v>31321512</v>
      </c>
      <c r="B5732" s="63" t="s">
        <v>16656</v>
      </c>
    </row>
    <row r="5733" spans="1:2" x14ac:dyDescent="0.25">
      <c r="A5733" s="62">
        <v>31321513</v>
      </c>
      <c r="B5733" s="63" t="s">
        <v>9947</v>
      </c>
    </row>
    <row r="5734" spans="1:2" x14ac:dyDescent="0.25">
      <c r="A5734" s="62">
        <v>31321601</v>
      </c>
      <c r="B5734" s="63" t="s">
        <v>5222</v>
      </c>
    </row>
    <row r="5735" spans="1:2" x14ac:dyDescent="0.25">
      <c r="A5735" s="62">
        <v>31321602</v>
      </c>
      <c r="B5735" s="63" t="s">
        <v>4051</v>
      </c>
    </row>
    <row r="5736" spans="1:2" x14ac:dyDescent="0.25">
      <c r="A5736" s="62">
        <v>31321603</v>
      </c>
      <c r="B5736" s="63" t="s">
        <v>16115</v>
      </c>
    </row>
    <row r="5737" spans="1:2" x14ac:dyDescent="0.25">
      <c r="A5737" s="62">
        <v>31321604</v>
      </c>
      <c r="B5737" s="63" t="s">
        <v>17694</v>
      </c>
    </row>
    <row r="5738" spans="1:2" x14ac:dyDescent="0.25">
      <c r="A5738" s="62">
        <v>31321605</v>
      </c>
      <c r="B5738" s="63" t="s">
        <v>8747</v>
      </c>
    </row>
    <row r="5739" spans="1:2" x14ac:dyDescent="0.25">
      <c r="A5739" s="62">
        <v>31321606</v>
      </c>
      <c r="B5739" s="63" t="s">
        <v>18196</v>
      </c>
    </row>
    <row r="5740" spans="1:2" x14ac:dyDescent="0.25">
      <c r="A5740" s="62">
        <v>31321609</v>
      </c>
      <c r="B5740" s="63" t="s">
        <v>1889</v>
      </c>
    </row>
    <row r="5741" spans="1:2" x14ac:dyDescent="0.25">
      <c r="A5741" s="62">
        <v>31321610</v>
      </c>
      <c r="B5741" s="63" t="s">
        <v>12418</v>
      </c>
    </row>
    <row r="5742" spans="1:2" x14ac:dyDescent="0.25">
      <c r="A5742" s="62">
        <v>31321611</v>
      </c>
      <c r="B5742" s="63" t="s">
        <v>4183</v>
      </c>
    </row>
    <row r="5743" spans="1:2" x14ac:dyDescent="0.25">
      <c r="A5743" s="62">
        <v>31321612</v>
      </c>
      <c r="B5743" s="63" t="s">
        <v>14775</v>
      </c>
    </row>
    <row r="5744" spans="1:2" x14ac:dyDescent="0.25">
      <c r="A5744" s="62">
        <v>31321613</v>
      </c>
      <c r="B5744" s="63" t="s">
        <v>10537</v>
      </c>
    </row>
    <row r="5745" spans="1:2" x14ac:dyDescent="0.25">
      <c r="A5745" s="62">
        <v>31321701</v>
      </c>
      <c r="B5745" s="63" t="s">
        <v>8099</v>
      </c>
    </row>
    <row r="5746" spans="1:2" x14ac:dyDescent="0.25">
      <c r="A5746" s="62">
        <v>31321702</v>
      </c>
      <c r="B5746" s="63" t="s">
        <v>17650</v>
      </c>
    </row>
    <row r="5747" spans="1:2" x14ac:dyDescent="0.25">
      <c r="A5747" s="62">
        <v>31321703</v>
      </c>
      <c r="B5747" s="63" t="s">
        <v>5588</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7780</v>
      </c>
    </row>
    <row r="5753" spans="1:2" x14ac:dyDescent="0.25">
      <c r="A5753" s="62">
        <v>31321711</v>
      </c>
      <c r="B5753" s="63" t="s">
        <v>18760</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6133</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4153</v>
      </c>
    </row>
    <row r="5762" spans="1:2" x14ac:dyDescent="0.25">
      <c r="A5762" s="62">
        <v>31331109</v>
      </c>
      <c r="B5762" s="63" t="s">
        <v>8876</v>
      </c>
    </row>
    <row r="5763" spans="1:2" x14ac:dyDescent="0.25">
      <c r="A5763" s="62">
        <v>31331110</v>
      </c>
      <c r="B5763" s="63" t="s">
        <v>14718</v>
      </c>
    </row>
    <row r="5764" spans="1:2" x14ac:dyDescent="0.25">
      <c r="A5764" s="62">
        <v>31331111</v>
      </c>
      <c r="B5764" s="63" t="s">
        <v>2857</v>
      </c>
    </row>
    <row r="5765" spans="1:2" x14ac:dyDescent="0.25">
      <c r="A5765" s="62">
        <v>31331112</v>
      </c>
      <c r="B5765" s="63" t="s">
        <v>7527</v>
      </c>
    </row>
    <row r="5766" spans="1:2" x14ac:dyDescent="0.25">
      <c r="A5766" s="62">
        <v>31331113</v>
      </c>
      <c r="B5766" s="63" t="s">
        <v>4256</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4405</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15611</v>
      </c>
    </row>
    <row r="5775" spans="1:2" x14ac:dyDescent="0.25">
      <c r="A5775" s="62">
        <v>31331211</v>
      </c>
      <c r="B5775" s="63" t="s">
        <v>17231</v>
      </c>
    </row>
    <row r="5776" spans="1:2" x14ac:dyDescent="0.25">
      <c r="A5776" s="62">
        <v>31331212</v>
      </c>
      <c r="B5776" s="63" t="s">
        <v>16517</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14882</v>
      </c>
    </row>
    <row r="5781" spans="1:2" x14ac:dyDescent="0.25">
      <c r="A5781" s="62">
        <v>31331304</v>
      </c>
      <c r="B5781" s="63" t="s">
        <v>11799</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13216</v>
      </c>
    </row>
    <row r="5787" spans="1:2" x14ac:dyDescent="0.25">
      <c r="A5787" s="62">
        <v>31331312</v>
      </c>
      <c r="B5787" s="63" t="s">
        <v>2427</v>
      </c>
    </row>
    <row r="5788" spans="1:2" x14ac:dyDescent="0.25">
      <c r="A5788" s="62">
        <v>31331313</v>
      </c>
      <c r="B5788" s="63" t="s">
        <v>18802</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18812</v>
      </c>
    </row>
    <row r="5793" spans="1:2" x14ac:dyDescent="0.25">
      <c r="A5793" s="62">
        <v>31331405</v>
      </c>
      <c r="B5793" s="63" t="s">
        <v>2708</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15934</v>
      </c>
    </row>
    <row r="5798" spans="1:2" x14ac:dyDescent="0.25">
      <c r="A5798" s="62">
        <v>31331412</v>
      </c>
      <c r="B5798" s="63" t="s">
        <v>11515</v>
      </c>
    </row>
    <row r="5799" spans="1:2" x14ac:dyDescent="0.25">
      <c r="A5799" s="62">
        <v>31331413</v>
      </c>
      <c r="B5799" s="63" t="s">
        <v>3671</v>
      </c>
    </row>
    <row r="5800" spans="1:2" x14ac:dyDescent="0.25">
      <c r="A5800" s="62">
        <v>31331501</v>
      </c>
      <c r="B5800" s="63" t="s">
        <v>1775</v>
      </c>
    </row>
    <row r="5801" spans="1:2" x14ac:dyDescent="0.25">
      <c r="A5801" s="62">
        <v>31331502</v>
      </c>
      <c r="B5801" s="63" t="s">
        <v>14057</v>
      </c>
    </row>
    <row r="5802" spans="1:2" x14ac:dyDescent="0.25">
      <c r="A5802" s="62">
        <v>31331503</v>
      </c>
      <c r="B5802" s="63" t="s">
        <v>7730</v>
      </c>
    </row>
    <row r="5803" spans="1:2" x14ac:dyDescent="0.25">
      <c r="A5803" s="62">
        <v>31331504</v>
      </c>
      <c r="B5803" s="63" t="s">
        <v>17608</v>
      </c>
    </row>
    <row r="5804" spans="1:2" x14ac:dyDescent="0.25">
      <c r="A5804" s="62">
        <v>31331505</v>
      </c>
      <c r="B5804" s="63" t="s">
        <v>7827</v>
      </c>
    </row>
    <row r="5805" spans="1:2" x14ac:dyDescent="0.25">
      <c r="A5805" s="62">
        <v>31331506</v>
      </c>
      <c r="B5805" s="63" t="s">
        <v>6873</v>
      </c>
    </row>
    <row r="5806" spans="1:2" x14ac:dyDescent="0.25">
      <c r="A5806" s="62">
        <v>31331509</v>
      </c>
      <c r="B5806" s="63" t="s">
        <v>3603</v>
      </c>
    </row>
    <row r="5807" spans="1:2" x14ac:dyDescent="0.25">
      <c r="A5807" s="62">
        <v>31331510</v>
      </c>
      <c r="B5807" s="63" t="s">
        <v>4484</v>
      </c>
    </row>
    <row r="5808" spans="1:2" x14ac:dyDescent="0.25">
      <c r="A5808" s="62">
        <v>31331511</v>
      </c>
      <c r="B5808" s="63" t="s">
        <v>15159</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8077</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14081</v>
      </c>
    </row>
    <row r="5818" spans="1:2" x14ac:dyDescent="0.25">
      <c r="A5818" s="62">
        <v>31331610</v>
      </c>
      <c r="B5818" s="63" t="s">
        <v>7586</v>
      </c>
    </row>
    <row r="5819" spans="1:2" x14ac:dyDescent="0.25">
      <c r="A5819" s="62">
        <v>31331611</v>
      </c>
      <c r="B5819" s="63" t="s">
        <v>11597</v>
      </c>
    </row>
    <row r="5820" spans="1:2" x14ac:dyDescent="0.25">
      <c r="A5820" s="62">
        <v>31331612</v>
      </c>
      <c r="B5820" s="63" t="s">
        <v>13477</v>
      </c>
    </row>
    <row r="5821" spans="1:2" x14ac:dyDescent="0.25">
      <c r="A5821" s="62">
        <v>31331613</v>
      </c>
      <c r="B5821" s="63" t="s">
        <v>18346</v>
      </c>
    </row>
    <row r="5822" spans="1:2" x14ac:dyDescent="0.25">
      <c r="A5822" s="62">
        <v>31331701</v>
      </c>
      <c r="B5822" s="63" t="s">
        <v>14911</v>
      </c>
    </row>
    <row r="5823" spans="1:2" x14ac:dyDescent="0.25">
      <c r="A5823" s="62">
        <v>31331702</v>
      </c>
      <c r="B5823" s="63" t="s">
        <v>1419</v>
      </c>
    </row>
    <row r="5824" spans="1:2" x14ac:dyDescent="0.25">
      <c r="A5824" s="62">
        <v>31331703</v>
      </c>
      <c r="B5824" s="63" t="s">
        <v>16140</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9330</v>
      </c>
    </row>
    <row r="5829" spans="1:2" x14ac:dyDescent="0.25">
      <c r="A5829" s="62">
        <v>31331710</v>
      </c>
      <c r="B5829" s="63" t="s">
        <v>5419</v>
      </c>
    </row>
    <row r="5830" spans="1:2" x14ac:dyDescent="0.25">
      <c r="A5830" s="62">
        <v>31331711</v>
      </c>
      <c r="B5830" s="63" t="s">
        <v>2462</v>
      </c>
    </row>
    <row r="5831" spans="1:2" x14ac:dyDescent="0.25">
      <c r="A5831" s="62">
        <v>31331712</v>
      </c>
      <c r="B5831" s="63" t="s">
        <v>11147</v>
      </c>
    </row>
    <row r="5832" spans="1:2" x14ac:dyDescent="0.25">
      <c r="A5832" s="62">
        <v>31331713</v>
      </c>
      <c r="B5832" s="63" t="s">
        <v>12504</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6003</v>
      </c>
    </row>
    <row r="5840" spans="1:2" x14ac:dyDescent="0.25">
      <c r="A5840" s="62">
        <v>31341110</v>
      </c>
      <c r="B5840" s="63" t="s">
        <v>18019</v>
      </c>
    </row>
    <row r="5841" spans="1:2" x14ac:dyDescent="0.25">
      <c r="A5841" s="62">
        <v>31341111</v>
      </c>
      <c r="B5841" s="63" t="s">
        <v>4160</v>
      </c>
    </row>
    <row r="5842" spans="1:2" x14ac:dyDescent="0.25">
      <c r="A5842" s="62">
        <v>31341112</v>
      </c>
      <c r="B5842" s="63" t="s">
        <v>4835</v>
      </c>
    </row>
    <row r="5843" spans="1:2" x14ac:dyDescent="0.25">
      <c r="A5843" s="62">
        <v>31341113</v>
      </c>
      <c r="B5843" s="63" t="s">
        <v>12901</v>
      </c>
    </row>
    <row r="5844" spans="1:2" x14ac:dyDescent="0.25">
      <c r="A5844" s="62">
        <v>31341201</v>
      </c>
      <c r="B5844" s="63" t="s">
        <v>8155</v>
      </c>
    </row>
    <row r="5845" spans="1:2" x14ac:dyDescent="0.25">
      <c r="A5845" s="62">
        <v>31341202</v>
      </c>
      <c r="B5845" s="63" t="s">
        <v>1840</v>
      </c>
    </row>
    <row r="5846" spans="1:2" x14ac:dyDescent="0.25">
      <c r="A5846" s="62">
        <v>31341203</v>
      </c>
      <c r="B5846" s="63" t="s">
        <v>12707</v>
      </c>
    </row>
    <row r="5847" spans="1:2" x14ac:dyDescent="0.25">
      <c r="A5847" s="62">
        <v>31341204</v>
      </c>
      <c r="B5847" s="63" t="s">
        <v>8759</v>
      </c>
    </row>
    <row r="5848" spans="1:2" x14ac:dyDescent="0.25">
      <c r="A5848" s="62">
        <v>31341205</v>
      </c>
      <c r="B5848" s="63" t="s">
        <v>9058</v>
      </c>
    </row>
    <row r="5849" spans="1:2" x14ac:dyDescent="0.25">
      <c r="A5849" s="62">
        <v>31341206</v>
      </c>
      <c r="B5849" s="63" t="s">
        <v>7069</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5576</v>
      </c>
    </row>
    <row r="5854" spans="1:2" x14ac:dyDescent="0.25">
      <c r="A5854" s="62">
        <v>31341213</v>
      </c>
      <c r="B5854" s="63" t="s">
        <v>3585</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15268</v>
      </c>
    </row>
    <row r="5861" spans="1:2" x14ac:dyDescent="0.25">
      <c r="A5861" s="62">
        <v>31341309</v>
      </c>
      <c r="B5861" s="63" t="s">
        <v>8083</v>
      </c>
    </row>
    <row r="5862" spans="1:2" x14ac:dyDescent="0.25">
      <c r="A5862" s="62">
        <v>31341310</v>
      </c>
      <c r="B5862" s="63" t="s">
        <v>15709</v>
      </c>
    </row>
    <row r="5863" spans="1:2" x14ac:dyDescent="0.25">
      <c r="A5863" s="62">
        <v>31341311</v>
      </c>
      <c r="B5863" s="63" t="s">
        <v>7012</v>
      </c>
    </row>
    <row r="5864" spans="1:2" x14ac:dyDescent="0.25">
      <c r="A5864" s="62">
        <v>31341312</v>
      </c>
      <c r="B5864" s="63" t="s">
        <v>7466</v>
      </c>
    </row>
    <row r="5865" spans="1:2" x14ac:dyDescent="0.25">
      <c r="A5865" s="62">
        <v>31341313</v>
      </c>
      <c r="B5865" s="63" t="s">
        <v>7814</v>
      </c>
    </row>
    <row r="5866" spans="1:2" x14ac:dyDescent="0.25">
      <c r="A5866" s="62">
        <v>31341401</v>
      </c>
      <c r="B5866" s="63" t="s">
        <v>13339</v>
      </c>
    </row>
    <row r="5867" spans="1:2" x14ac:dyDescent="0.25">
      <c r="A5867" s="62">
        <v>31341402</v>
      </c>
      <c r="B5867" s="63" t="s">
        <v>10785</v>
      </c>
    </row>
    <row r="5868" spans="1:2" x14ac:dyDescent="0.25">
      <c r="A5868" s="62">
        <v>31341403</v>
      </c>
      <c r="B5868" s="63" t="s">
        <v>15742</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7623</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5777</v>
      </c>
    </row>
    <row r="5879" spans="1:2" x14ac:dyDescent="0.25">
      <c r="A5879" s="62">
        <v>31341503</v>
      </c>
      <c r="B5879" s="63" t="s">
        <v>303</v>
      </c>
    </row>
    <row r="5880" spans="1:2" x14ac:dyDescent="0.25">
      <c r="A5880" s="62">
        <v>31341504</v>
      </c>
      <c r="B5880" s="63" t="s">
        <v>11948</v>
      </c>
    </row>
    <row r="5881" spans="1:2" x14ac:dyDescent="0.25">
      <c r="A5881" s="62">
        <v>31341505</v>
      </c>
      <c r="B5881" s="63" t="s">
        <v>17829</v>
      </c>
    </row>
    <row r="5882" spans="1:2" x14ac:dyDescent="0.25">
      <c r="A5882" s="62">
        <v>31341506</v>
      </c>
      <c r="B5882" s="63" t="s">
        <v>9502</v>
      </c>
    </row>
    <row r="5883" spans="1:2" x14ac:dyDescent="0.25">
      <c r="A5883" s="62">
        <v>31341509</v>
      </c>
      <c r="B5883" s="63" t="s">
        <v>11964</v>
      </c>
    </row>
    <row r="5884" spans="1:2" x14ac:dyDescent="0.25">
      <c r="A5884" s="62">
        <v>31341510</v>
      </c>
      <c r="B5884" s="63" t="s">
        <v>15277</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18675</v>
      </c>
    </row>
    <row r="5889" spans="1:2" x14ac:dyDescent="0.25">
      <c r="A5889" s="62">
        <v>31341602</v>
      </c>
      <c r="B5889" s="63" t="s">
        <v>6692</v>
      </c>
    </row>
    <row r="5890" spans="1:2" x14ac:dyDescent="0.25">
      <c r="A5890" s="62">
        <v>31341603</v>
      </c>
      <c r="B5890" s="63" t="s">
        <v>13535</v>
      </c>
    </row>
    <row r="5891" spans="1:2" x14ac:dyDescent="0.25">
      <c r="A5891" s="62">
        <v>31341604</v>
      </c>
      <c r="B5891" s="63" t="s">
        <v>4745</v>
      </c>
    </row>
    <row r="5892" spans="1:2" x14ac:dyDescent="0.25">
      <c r="A5892" s="62">
        <v>31341605</v>
      </c>
      <c r="B5892" s="63" t="s">
        <v>3487</v>
      </c>
    </row>
    <row r="5893" spans="1:2" x14ac:dyDescent="0.25">
      <c r="A5893" s="62">
        <v>31341606</v>
      </c>
      <c r="B5893" s="63" t="s">
        <v>4152</v>
      </c>
    </row>
    <row r="5894" spans="1:2" x14ac:dyDescent="0.25">
      <c r="A5894" s="62">
        <v>31341609</v>
      </c>
      <c r="B5894" s="63" t="s">
        <v>7449</v>
      </c>
    </row>
    <row r="5895" spans="1:2" x14ac:dyDescent="0.25">
      <c r="A5895" s="62">
        <v>31341610</v>
      </c>
      <c r="B5895" s="63" t="s">
        <v>16839</v>
      </c>
    </row>
    <row r="5896" spans="1:2" x14ac:dyDescent="0.25">
      <c r="A5896" s="62">
        <v>31341611</v>
      </c>
      <c r="B5896" s="63" t="s">
        <v>4857</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14118</v>
      </c>
    </row>
    <row r="5903" spans="1:2" x14ac:dyDescent="0.25">
      <c r="A5903" s="62">
        <v>31341705</v>
      </c>
      <c r="B5903" s="63" t="s">
        <v>17461</v>
      </c>
    </row>
    <row r="5904" spans="1:2" x14ac:dyDescent="0.25">
      <c r="A5904" s="62">
        <v>31341706</v>
      </c>
      <c r="B5904" s="63" t="s">
        <v>2080</v>
      </c>
    </row>
    <row r="5905" spans="1:2" x14ac:dyDescent="0.25">
      <c r="A5905" s="62">
        <v>31341709</v>
      </c>
      <c r="B5905" s="63" t="s">
        <v>14035</v>
      </c>
    </row>
    <row r="5906" spans="1:2" x14ac:dyDescent="0.25">
      <c r="A5906" s="62">
        <v>31341710</v>
      </c>
      <c r="B5906" s="63" t="s">
        <v>4629</v>
      </c>
    </row>
    <row r="5907" spans="1:2" x14ac:dyDescent="0.25">
      <c r="A5907" s="62">
        <v>31341711</v>
      </c>
      <c r="B5907" s="63" t="s">
        <v>16875</v>
      </c>
    </row>
    <row r="5908" spans="1:2" x14ac:dyDescent="0.25">
      <c r="A5908" s="62">
        <v>31341712</v>
      </c>
      <c r="B5908" s="63" t="s">
        <v>6264</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9129</v>
      </c>
    </row>
    <row r="5917" spans="1:2" x14ac:dyDescent="0.25">
      <c r="A5917" s="62">
        <v>31351110</v>
      </c>
      <c r="B5917" s="63" t="s">
        <v>14249</v>
      </c>
    </row>
    <row r="5918" spans="1:2" x14ac:dyDescent="0.25">
      <c r="A5918" s="62">
        <v>31351111</v>
      </c>
      <c r="B5918" s="63" t="s">
        <v>14883</v>
      </c>
    </row>
    <row r="5919" spans="1:2" x14ac:dyDescent="0.25">
      <c r="A5919" s="62">
        <v>31351112</v>
      </c>
      <c r="B5919" s="63" t="s">
        <v>5531</v>
      </c>
    </row>
    <row r="5920" spans="1:2" x14ac:dyDescent="0.25">
      <c r="A5920" s="62">
        <v>31351113</v>
      </c>
      <c r="B5920" s="63" t="s">
        <v>8058</v>
      </c>
    </row>
    <row r="5921" spans="1:2" x14ac:dyDescent="0.25">
      <c r="A5921" s="62">
        <v>31351201</v>
      </c>
      <c r="B5921" s="63" t="s">
        <v>1995</v>
      </c>
    </row>
    <row r="5922" spans="1:2" x14ac:dyDescent="0.25">
      <c r="A5922" s="62">
        <v>31351202</v>
      </c>
      <c r="B5922" s="63" t="s">
        <v>11392</v>
      </c>
    </row>
    <row r="5923" spans="1:2" x14ac:dyDescent="0.25">
      <c r="A5923" s="62">
        <v>31351203</v>
      </c>
      <c r="B5923" s="63" t="s">
        <v>13670</v>
      </c>
    </row>
    <row r="5924" spans="1:2" x14ac:dyDescent="0.25">
      <c r="A5924" s="62">
        <v>31351204</v>
      </c>
      <c r="B5924" s="63" t="s">
        <v>7125</v>
      </c>
    </row>
    <row r="5925" spans="1:2" x14ac:dyDescent="0.25">
      <c r="A5925" s="62">
        <v>31351205</v>
      </c>
      <c r="B5925" s="63" t="s">
        <v>16873</v>
      </c>
    </row>
    <row r="5926" spans="1:2" x14ac:dyDescent="0.25">
      <c r="A5926" s="62">
        <v>31351206</v>
      </c>
      <c r="B5926" s="63" t="s">
        <v>7906</v>
      </c>
    </row>
    <row r="5927" spans="1:2" x14ac:dyDescent="0.25">
      <c r="A5927" s="62">
        <v>31351209</v>
      </c>
      <c r="B5927" s="63" t="s">
        <v>11384</v>
      </c>
    </row>
    <row r="5928" spans="1:2" x14ac:dyDescent="0.25">
      <c r="A5928" s="62">
        <v>31351210</v>
      </c>
      <c r="B5928" s="63" t="s">
        <v>12776</v>
      </c>
    </row>
    <row r="5929" spans="1:2" x14ac:dyDescent="0.25">
      <c r="A5929" s="62">
        <v>31351211</v>
      </c>
      <c r="B5929" s="63" t="s">
        <v>16112</v>
      </c>
    </row>
    <row r="5930" spans="1:2" x14ac:dyDescent="0.25">
      <c r="A5930" s="62">
        <v>31351212</v>
      </c>
      <c r="B5930" s="63" t="s">
        <v>6557</v>
      </c>
    </row>
    <row r="5931" spans="1:2" x14ac:dyDescent="0.25">
      <c r="A5931" s="62">
        <v>31351213</v>
      </c>
      <c r="B5931" s="63" t="s">
        <v>14780</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7884</v>
      </c>
    </row>
    <row r="5937" spans="1:2" x14ac:dyDescent="0.25">
      <c r="A5937" s="62">
        <v>31351306</v>
      </c>
      <c r="B5937" s="63" t="s">
        <v>11005</v>
      </c>
    </row>
    <row r="5938" spans="1:2" x14ac:dyDescent="0.25">
      <c r="A5938" s="62">
        <v>31351309</v>
      </c>
      <c r="B5938" s="63" t="s">
        <v>14794</v>
      </c>
    </row>
    <row r="5939" spans="1:2" x14ac:dyDescent="0.25">
      <c r="A5939" s="62">
        <v>31351310</v>
      </c>
      <c r="B5939" s="63" t="s">
        <v>3990</v>
      </c>
    </row>
    <row r="5940" spans="1:2" x14ac:dyDescent="0.25">
      <c r="A5940" s="62">
        <v>31351311</v>
      </c>
      <c r="B5940" s="63" t="s">
        <v>5821</v>
      </c>
    </row>
    <row r="5941" spans="1:2" x14ac:dyDescent="0.25">
      <c r="A5941" s="62">
        <v>31351312</v>
      </c>
      <c r="B5941" s="63" t="s">
        <v>13416</v>
      </c>
    </row>
    <row r="5942" spans="1:2" x14ac:dyDescent="0.25">
      <c r="A5942" s="62">
        <v>31351313</v>
      </c>
      <c r="B5942" s="63" t="s">
        <v>14186</v>
      </c>
    </row>
    <row r="5943" spans="1:2" x14ac:dyDescent="0.25">
      <c r="A5943" s="62">
        <v>31351401</v>
      </c>
      <c r="B5943" s="63" t="s">
        <v>5384</v>
      </c>
    </row>
    <row r="5944" spans="1:2" x14ac:dyDescent="0.25">
      <c r="A5944" s="62">
        <v>31351402</v>
      </c>
      <c r="B5944" s="63" t="s">
        <v>7447</v>
      </c>
    </row>
    <row r="5945" spans="1:2" x14ac:dyDescent="0.25">
      <c r="A5945" s="62">
        <v>31351403</v>
      </c>
      <c r="B5945" s="63" t="s">
        <v>604</v>
      </c>
    </row>
    <row r="5946" spans="1:2" x14ac:dyDescent="0.25">
      <c r="A5946" s="62">
        <v>31351404</v>
      </c>
      <c r="B5946" s="63" t="s">
        <v>4934</v>
      </c>
    </row>
    <row r="5947" spans="1:2" x14ac:dyDescent="0.25">
      <c r="A5947" s="62">
        <v>31351405</v>
      </c>
      <c r="B5947" s="63" t="s">
        <v>7549</v>
      </c>
    </row>
    <row r="5948" spans="1:2" x14ac:dyDescent="0.25">
      <c r="A5948" s="62">
        <v>31351406</v>
      </c>
      <c r="B5948" s="63" t="s">
        <v>530</v>
      </c>
    </row>
    <row r="5949" spans="1:2" x14ac:dyDescent="0.25">
      <c r="A5949" s="62">
        <v>31351409</v>
      </c>
      <c r="B5949" s="63" t="s">
        <v>13276</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5268</v>
      </c>
    </row>
    <row r="5954" spans="1:2" x14ac:dyDescent="0.25">
      <c r="A5954" s="62">
        <v>31351501</v>
      </c>
      <c r="B5954" s="63" t="s">
        <v>15491</v>
      </c>
    </row>
    <row r="5955" spans="1:2" x14ac:dyDescent="0.25">
      <c r="A5955" s="62">
        <v>31351502</v>
      </c>
      <c r="B5955" s="63" t="s">
        <v>4498</v>
      </c>
    </row>
    <row r="5956" spans="1:2" x14ac:dyDescent="0.25">
      <c r="A5956" s="62">
        <v>31351503</v>
      </c>
      <c r="B5956" s="63" t="s">
        <v>11072</v>
      </c>
    </row>
    <row r="5957" spans="1:2" x14ac:dyDescent="0.25">
      <c r="A5957" s="62">
        <v>31351504</v>
      </c>
      <c r="B5957" s="63" t="s">
        <v>1617</v>
      </c>
    </row>
    <row r="5958" spans="1:2" x14ac:dyDescent="0.25">
      <c r="A5958" s="62">
        <v>31351505</v>
      </c>
      <c r="B5958" s="63" t="s">
        <v>13435</v>
      </c>
    </row>
    <row r="5959" spans="1:2" x14ac:dyDescent="0.25">
      <c r="A5959" s="62">
        <v>31351506</v>
      </c>
      <c r="B5959" s="63" t="s">
        <v>16422</v>
      </c>
    </row>
    <row r="5960" spans="1:2" x14ac:dyDescent="0.25">
      <c r="A5960" s="62">
        <v>31351509</v>
      </c>
      <c r="B5960" s="63" t="s">
        <v>13404</v>
      </c>
    </row>
    <row r="5961" spans="1:2" x14ac:dyDescent="0.25">
      <c r="A5961" s="62">
        <v>31351510</v>
      </c>
      <c r="B5961" s="63" t="s">
        <v>328</v>
      </c>
    </row>
    <row r="5962" spans="1:2" x14ac:dyDescent="0.25">
      <c r="A5962" s="62">
        <v>31351511</v>
      </c>
      <c r="B5962" s="63" t="s">
        <v>11204</v>
      </c>
    </row>
    <row r="5963" spans="1:2" x14ac:dyDescent="0.25">
      <c r="A5963" s="62">
        <v>31351512</v>
      </c>
      <c r="B5963" s="63" t="s">
        <v>7711</v>
      </c>
    </row>
    <row r="5964" spans="1:2" x14ac:dyDescent="0.25">
      <c r="A5964" s="62">
        <v>31351513</v>
      </c>
      <c r="B5964" s="63" t="s">
        <v>6063</v>
      </c>
    </row>
    <row r="5965" spans="1:2" x14ac:dyDescent="0.25">
      <c r="A5965" s="62">
        <v>31351601</v>
      </c>
      <c r="B5965" s="63" t="s">
        <v>1611</v>
      </c>
    </row>
    <row r="5966" spans="1:2" x14ac:dyDescent="0.25">
      <c r="A5966" s="62">
        <v>31351602</v>
      </c>
      <c r="B5966" s="63" t="s">
        <v>5509</v>
      </c>
    </row>
    <row r="5967" spans="1:2" x14ac:dyDescent="0.25">
      <c r="A5967" s="62">
        <v>31351603</v>
      </c>
      <c r="B5967" s="63" t="s">
        <v>17810</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8102</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7945</v>
      </c>
    </row>
    <row r="5981" spans="1:2" x14ac:dyDescent="0.25">
      <c r="A5981" s="62">
        <v>31351706</v>
      </c>
      <c r="B5981" s="63" t="s">
        <v>14296</v>
      </c>
    </row>
    <row r="5982" spans="1:2" x14ac:dyDescent="0.25">
      <c r="A5982" s="62">
        <v>31351709</v>
      </c>
      <c r="B5982" s="63" t="s">
        <v>8519</v>
      </c>
    </row>
    <row r="5983" spans="1:2" x14ac:dyDescent="0.25">
      <c r="A5983" s="62">
        <v>31351710</v>
      </c>
      <c r="B5983" s="63" t="s">
        <v>9990</v>
      </c>
    </row>
    <row r="5984" spans="1:2" x14ac:dyDescent="0.25">
      <c r="A5984" s="62">
        <v>31351711</v>
      </c>
      <c r="B5984" s="63" t="s">
        <v>18379</v>
      </c>
    </row>
    <row r="5985" spans="1:2" x14ac:dyDescent="0.25">
      <c r="A5985" s="62">
        <v>31351712</v>
      </c>
      <c r="B5985" s="63" t="s">
        <v>93</v>
      </c>
    </row>
    <row r="5986" spans="1:2" x14ac:dyDescent="0.25">
      <c r="A5986" s="62">
        <v>31351713</v>
      </c>
      <c r="B5986" s="63" t="s">
        <v>11949</v>
      </c>
    </row>
    <row r="5987" spans="1:2" x14ac:dyDescent="0.25">
      <c r="A5987" s="62">
        <v>31361101</v>
      </c>
      <c r="B5987" s="63" t="s">
        <v>7461</v>
      </c>
    </row>
    <row r="5988" spans="1:2" x14ac:dyDescent="0.25">
      <c r="A5988" s="62">
        <v>31361102</v>
      </c>
      <c r="B5988" s="63" t="s">
        <v>2852</v>
      </c>
    </row>
    <row r="5989" spans="1:2" x14ac:dyDescent="0.25">
      <c r="A5989" s="62">
        <v>31361103</v>
      </c>
      <c r="B5989" s="63" t="s">
        <v>151</v>
      </c>
    </row>
    <row r="5990" spans="1:2" x14ac:dyDescent="0.25">
      <c r="A5990" s="62">
        <v>31361104</v>
      </c>
      <c r="B5990" s="63" t="s">
        <v>10350</v>
      </c>
    </row>
    <row r="5991" spans="1:2" x14ac:dyDescent="0.25">
      <c r="A5991" s="62">
        <v>31361105</v>
      </c>
      <c r="B5991" s="63" t="s">
        <v>14532</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9633</v>
      </c>
    </row>
    <row r="5998" spans="1:2" x14ac:dyDescent="0.25">
      <c r="A5998" s="62">
        <v>31361201</v>
      </c>
      <c r="B5998" s="63" t="s">
        <v>12005</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11885</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16246</v>
      </c>
    </row>
    <row r="6011" spans="1:2" x14ac:dyDescent="0.25">
      <c r="A6011" s="62">
        <v>31361303</v>
      </c>
      <c r="B6011" s="63" t="s">
        <v>6715</v>
      </c>
    </row>
    <row r="6012" spans="1:2" x14ac:dyDescent="0.25">
      <c r="A6012" s="62">
        <v>31361304</v>
      </c>
      <c r="B6012" s="63" t="s">
        <v>5186</v>
      </c>
    </row>
    <row r="6013" spans="1:2" x14ac:dyDescent="0.25">
      <c r="A6013" s="62">
        <v>31361305</v>
      </c>
      <c r="B6013" s="63" t="s">
        <v>2154</v>
      </c>
    </row>
    <row r="6014" spans="1:2" x14ac:dyDescent="0.25">
      <c r="A6014" s="62">
        <v>31361306</v>
      </c>
      <c r="B6014" s="63" t="s">
        <v>8353</v>
      </c>
    </row>
    <row r="6015" spans="1:2" x14ac:dyDescent="0.25">
      <c r="A6015" s="62">
        <v>31361309</v>
      </c>
      <c r="B6015" s="63" t="s">
        <v>14409</v>
      </c>
    </row>
    <row r="6016" spans="1:2" x14ac:dyDescent="0.25">
      <c r="A6016" s="62">
        <v>31361310</v>
      </c>
      <c r="B6016" s="63" t="s">
        <v>10562</v>
      </c>
    </row>
    <row r="6017" spans="1:2" x14ac:dyDescent="0.25">
      <c r="A6017" s="62">
        <v>31361311</v>
      </c>
      <c r="B6017" s="63" t="s">
        <v>14046</v>
      </c>
    </row>
    <row r="6018" spans="1:2" x14ac:dyDescent="0.25">
      <c r="A6018" s="62">
        <v>31361312</v>
      </c>
      <c r="B6018" s="63" t="s">
        <v>17604</v>
      </c>
    </row>
    <row r="6019" spans="1:2" x14ac:dyDescent="0.25">
      <c r="A6019" s="62">
        <v>31361313</v>
      </c>
      <c r="B6019" s="63" t="s">
        <v>16425</v>
      </c>
    </row>
    <row r="6020" spans="1:2" x14ac:dyDescent="0.25">
      <c r="A6020" s="62">
        <v>31361401</v>
      </c>
      <c r="B6020" s="63" t="s">
        <v>7568</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8225</v>
      </c>
    </row>
    <row r="6026" spans="1:2" x14ac:dyDescent="0.25">
      <c r="A6026" s="62">
        <v>31361409</v>
      </c>
      <c r="B6026" s="63" t="s">
        <v>14145</v>
      </c>
    </row>
    <row r="6027" spans="1:2" x14ac:dyDescent="0.25">
      <c r="A6027" s="62">
        <v>31361410</v>
      </c>
      <c r="B6027" s="63" t="s">
        <v>13078</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6357</v>
      </c>
    </row>
    <row r="6032" spans="1:2" x14ac:dyDescent="0.25">
      <c r="A6032" s="62">
        <v>31361502</v>
      </c>
      <c r="B6032" s="63" t="s">
        <v>11760</v>
      </c>
    </row>
    <row r="6033" spans="1:2" x14ac:dyDescent="0.25">
      <c r="A6033" s="62">
        <v>31361503</v>
      </c>
      <c r="B6033" s="63" t="s">
        <v>10956</v>
      </c>
    </row>
    <row r="6034" spans="1:2" x14ac:dyDescent="0.25">
      <c r="A6034" s="62">
        <v>31361504</v>
      </c>
      <c r="B6034" s="63" t="s">
        <v>5320</v>
      </c>
    </row>
    <row r="6035" spans="1:2" x14ac:dyDescent="0.25">
      <c r="A6035" s="62">
        <v>31361505</v>
      </c>
      <c r="B6035" s="63" t="s">
        <v>10259</v>
      </c>
    </row>
    <row r="6036" spans="1:2" x14ac:dyDescent="0.25">
      <c r="A6036" s="62">
        <v>31361506</v>
      </c>
      <c r="B6036" s="63" t="s">
        <v>10814</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5240</v>
      </c>
    </row>
    <row r="6041" spans="1:2" x14ac:dyDescent="0.25">
      <c r="A6041" s="62">
        <v>31361513</v>
      </c>
      <c r="B6041" s="63" t="s">
        <v>6822</v>
      </c>
    </row>
    <row r="6042" spans="1:2" x14ac:dyDescent="0.25">
      <c r="A6042" s="62">
        <v>31361601</v>
      </c>
      <c r="B6042" s="63" t="s">
        <v>6472</v>
      </c>
    </row>
    <row r="6043" spans="1:2" x14ac:dyDescent="0.25">
      <c r="A6043" s="62">
        <v>31361602</v>
      </c>
      <c r="B6043" s="63" t="s">
        <v>14538</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6899</v>
      </c>
    </row>
    <row r="6051" spans="1:2" x14ac:dyDescent="0.25">
      <c r="A6051" s="62">
        <v>31361612</v>
      </c>
      <c r="B6051" s="63" t="s">
        <v>14314</v>
      </c>
    </row>
    <row r="6052" spans="1:2" x14ac:dyDescent="0.25">
      <c r="A6052" s="62">
        <v>31361613</v>
      </c>
      <c r="B6052" s="63" t="s">
        <v>9759</v>
      </c>
    </row>
    <row r="6053" spans="1:2" x14ac:dyDescent="0.25">
      <c r="A6053" s="62">
        <v>31361701</v>
      </c>
      <c r="B6053" s="63" t="s">
        <v>15547</v>
      </c>
    </row>
    <row r="6054" spans="1:2" x14ac:dyDescent="0.25">
      <c r="A6054" s="62">
        <v>31361702</v>
      </c>
      <c r="B6054" s="63" t="s">
        <v>10821</v>
      </c>
    </row>
    <row r="6055" spans="1:2" x14ac:dyDescent="0.25">
      <c r="A6055" s="62">
        <v>31361703</v>
      </c>
      <c r="B6055" s="63" t="s">
        <v>17075</v>
      </c>
    </row>
    <row r="6056" spans="1:2" x14ac:dyDescent="0.25">
      <c r="A6056" s="62">
        <v>31361704</v>
      </c>
      <c r="B6056" s="63" t="s">
        <v>7918</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7709</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5903</v>
      </c>
    </row>
    <row r="6069" spans="1:2" x14ac:dyDescent="0.25">
      <c r="A6069" s="62">
        <v>31371103</v>
      </c>
      <c r="B6069" s="63" t="s">
        <v>9979</v>
      </c>
    </row>
    <row r="6070" spans="1:2" x14ac:dyDescent="0.25">
      <c r="A6070" s="62">
        <v>31371104</v>
      </c>
      <c r="B6070" s="63" t="s">
        <v>18206</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10222</v>
      </c>
    </row>
    <row r="6075" spans="1:2" x14ac:dyDescent="0.25">
      <c r="A6075" s="62">
        <v>31371202</v>
      </c>
      <c r="B6075" s="63" t="s">
        <v>18588</v>
      </c>
    </row>
    <row r="6076" spans="1:2" x14ac:dyDescent="0.25">
      <c r="A6076" s="62">
        <v>31371203</v>
      </c>
      <c r="B6076" s="63" t="s">
        <v>18089</v>
      </c>
    </row>
    <row r="6077" spans="1:2" x14ac:dyDescent="0.25">
      <c r="A6077" s="62">
        <v>31371204</v>
      </c>
      <c r="B6077" s="63" t="s">
        <v>7867</v>
      </c>
    </row>
    <row r="6078" spans="1:2" x14ac:dyDescent="0.25">
      <c r="A6078" s="62">
        <v>31371205</v>
      </c>
      <c r="B6078" s="63" t="s">
        <v>13016</v>
      </c>
    </row>
    <row r="6079" spans="1:2" x14ac:dyDescent="0.25">
      <c r="A6079" s="62">
        <v>31371206</v>
      </c>
      <c r="B6079" s="63" t="s">
        <v>6342</v>
      </c>
    </row>
    <row r="6080" spans="1:2" x14ac:dyDescent="0.25">
      <c r="A6080" s="62">
        <v>31371207</v>
      </c>
      <c r="B6080" s="63" t="s">
        <v>654</v>
      </c>
    </row>
    <row r="6081" spans="1:2" x14ac:dyDescent="0.25">
      <c r="A6081" s="62">
        <v>31371208</v>
      </c>
      <c r="B6081" s="63" t="s">
        <v>5469</v>
      </c>
    </row>
    <row r="6082" spans="1:2" x14ac:dyDescent="0.25">
      <c r="A6082" s="62">
        <v>31371209</v>
      </c>
      <c r="B6082" s="63" t="s">
        <v>15636</v>
      </c>
    </row>
    <row r="6083" spans="1:2" x14ac:dyDescent="0.25">
      <c r="A6083" s="62">
        <v>31371301</v>
      </c>
      <c r="B6083" s="63" t="s">
        <v>5544</v>
      </c>
    </row>
    <row r="6084" spans="1:2" x14ac:dyDescent="0.25">
      <c r="A6084" s="62">
        <v>31371302</v>
      </c>
      <c r="B6084" s="63" t="s">
        <v>4373</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4375</v>
      </c>
    </row>
    <row r="6094" spans="1:2" x14ac:dyDescent="0.25">
      <c r="A6094" s="62">
        <v>32101505</v>
      </c>
      <c r="B6094" s="63" t="s">
        <v>9760</v>
      </c>
    </row>
    <row r="6095" spans="1:2" x14ac:dyDescent="0.25">
      <c r="A6095" s="62">
        <v>32101506</v>
      </c>
      <c r="B6095" s="63" t="s">
        <v>15018</v>
      </c>
    </row>
    <row r="6096" spans="1:2" x14ac:dyDescent="0.25">
      <c r="A6096" s="62">
        <v>32101507</v>
      </c>
      <c r="B6096" s="63" t="s">
        <v>7369</v>
      </c>
    </row>
    <row r="6097" spans="1:2" x14ac:dyDescent="0.25">
      <c r="A6097" s="62">
        <v>32101508</v>
      </c>
      <c r="B6097" s="63" t="s">
        <v>5005</v>
      </c>
    </row>
    <row r="6098" spans="1:2" x14ac:dyDescent="0.25">
      <c r="A6098" s="62">
        <v>32101509</v>
      </c>
      <c r="B6098" s="63" t="s">
        <v>8106</v>
      </c>
    </row>
    <row r="6099" spans="1:2" x14ac:dyDescent="0.25">
      <c r="A6099" s="62">
        <v>32101510</v>
      </c>
      <c r="B6099" s="63" t="s">
        <v>365</v>
      </c>
    </row>
    <row r="6100" spans="1:2" x14ac:dyDescent="0.25">
      <c r="A6100" s="62">
        <v>32101512</v>
      </c>
      <c r="B6100" s="63" t="s">
        <v>16061</v>
      </c>
    </row>
    <row r="6101" spans="1:2" x14ac:dyDescent="0.25">
      <c r="A6101" s="62">
        <v>32101513</v>
      </c>
      <c r="B6101" s="63" t="s">
        <v>11524</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10120</v>
      </c>
    </row>
    <row r="6106" spans="1:2" x14ac:dyDescent="0.25">
      <c r="A6106" s="62">
        <v>32101518</v>
      </c>
      <c r="B6106" s="63" t="s">
        <v>15367</v>
      </c>
    </row>
    <row r="6107" spans="1:2" x14ac:dyDescent="0.25">
      <c r="A6107" s="62">
        <v>32101519</v>
      </c>
      <c r="B6107" s="63" t="s">
        <v>18223</v>
      </c>
    </row>
    <row r="6108" spans="1:2" x14ac:dyDescent="0.25">
      <c r="A6108" s="62">
        <v>32101520</v>
      </c>
      <c r="B6108" s="63" t="s">
        <v>11441</v>
      </c>
    </row>
    <row r="6109" spans="1:2" x14ac:dyDescent="0.25">
      <c r="A6109" s="62">
        <v>32101521</v>
      </c>
      <c r="B6109" s="63" t="s">
        <v>6179</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2821</v>
      </c>
    </row>
    <row r="6114" spans="1:2" x14ac:dyDescent="0.25">
      <c r="A6114" s="62">
        <v>32101526</v>
      </c>
      <c r="B6114" s="63" t="s">
        <v>14603</v>
      </c>
    </row>
    <row r="6115" spans="1:2" x14ac:dyDescent="0.25">
      <c r="A6115" s="62">
        <v>32101527</v>
      </c>
      <c r="B6115" s="63" t="s">
        <v>6311</v>
      </c>
    </row>
    <row r="6116" spans="1:2" x14ac:dyDescent="0.25">
      <c r="A6116" s="62">
        <v>32101528</v>
      </c>
      <c r="B6116" s="63" t="s">
        <v>16666</v>
      </c>
    </row>
    <row r="6117" spans="1:2" x14ac:dyDescent="0.25">
      <c r="A6117" s="62">
        <v>32101601</v>
      </c>
      <c r="B6117" s="63" t="s">
        <v>8121</v>
      </c>
    </row>
    <row r="6118" spans="1:2" x14ac:dyDescent="0.25">
      <c r="A6118" s="62">
        <v>32101602</v>
      </c>
      <c r="B6118" s="63" t="s">
        <v>9682</v>
      </c>
    </row>
    <row r="6119" spans="1:2" x14ac:dyDescent="0.25">
      <c r="A6119" s="62">
        <v>32101603</v>
      </c>
      <c r="B6119" s="63" t="s">
        <v>14919</v>
      </c>
    </row>
    <row r="6120" spans="1:2" x14ac:dyDescent="0.25">
      <c r="A6120" s="62">
        <v>32101604</v>
      </c>
      <c r="B6120" s="63" t="s">
        <v>10161</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11085</v>
      </c>
    </row>
    <row r="6125" spans="1:2" x14ac:dyDescent="0.25">
      <c r="A6125" s="62">
        <v>32101609</v>
      </c>
      <c r="B6125" s="63" t="s">
        <v>4457</v>
      </c>
    </row>
    <row r="6126" spans="1:2" x14ac:dyDescent="0.25">
      <c r="A6126" s="62">
        <v>32101611</v>
      </c>
      <c r="B6126" s="63" t="s">
        <v>8266</v>
      </c>
    </row>
    <row r="6127" spans="1:2" x14ac:dyDescent="0.25">
      <c r="A6127" s="62">
        <v>32101612</v>
      </c>
      <c r="B6127" s="63" t="s">
        <v>9381</v>
      </c>
    </row>
    <row r="6128" spans="1:2" x14ac:dyDescent="0.25">
      <c r="A6128" s="62">
        <v>32101613</v>
      </c>
      <c r="B6128" s="63" t="s">
        <v>1563</v>
      </c>
    </row>
    <row r="6129" spans="1:2" x14ac:dyDescent="0.25">
      <c r="A6129" s="62">
        <v>32101614</v>
      </c>
      <c r="B6129" s="63" t="s">
        <v>4851</v>
      </c>
    </row>
    <row r="6130" spans="1:2" x14ac:dyDescent="0.25">
      <c r="A6130" s="62">
        <v>32101615</v>
      </c>
      <c r="B6130" s="63" t="s">
        <v>2342</v>
      </c>
    </row>
    <row r="6131" spans="1:2" x14ac:dyDescent="0.25">
      <c r="A6131" s="62">
        <v>32101616</v>
      </c>
      <c r="B6131" s="63" t="s">
        <v>8961</v>
      </c>
    </row>
    <row r="6132" spans="1:2" x14ac:dyDescent="0.25">
      <c r="A6132" s="62">
        <v>32101617</v>
      </c>
      <c r="B6132" s="63" t="s">
        <v>8399</v>
      </c>
    </row>
    <row r="6133" spans="1:2" x14ac:dyDescent="0.25">
      <c r="A6133" s="62">
        <v>32101618</v>
      </c>
      <c r="B6133" s="63" t="s">
        <v>12313</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4558</v>
      </c>
    </row>
    <row r="6138" spans="1:2" x14ac:dyDescent="0.25">
      <c r="A6138" s="62">
        <v>32101623</v>
      </c>
      <c r="B6138" s="63" t="s">
        <v>2477</v>
      </c>
    </row>
    <row r="6139" spans="1:2" x14ac:dyDescent="0.25">
      <c r="A6139" s="62">
        <v>32101624</v>
      </c>
      <c r="B6139" s="63" t="s">
        <v>12905</v>
      </c>
    </row>
    <row r="6140" spans="1:2" x14ac:dyDescent="0.25">
      <c r="A6140" s="62">
        <v>32101625</v>
      </c>
      <c r="B6140" s="63" t="s">
        <v>15786</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14140</v>
      </c>
    </row>
    <row r="6145" spans="1:2" x14ac:dyDescent="0.25">
      <c r="A6145" s="62">
        <v>32101630</v>
      </c>
      <c r="B6145" s="63" t="s">
        <v>15842</v>
      </c>
    </row>
    <row r="6146" spans="1:2" x14ac:dyDescent="0.25">
      <c r="A6146" s="62">
        <v>32101631</v>
      </c>
      <c r="B6146" s="63" t="s">
        <v>14373</v>
      </c>
    </row>
    <row r="6147" spans="1:2" x14ac:dyDescent="0.25">
      <c r="A6147" s="62">
        <v>32101632</v>
      </c>
      <c r="B6147" s="63" t="s">
        <v>17969</v>
      </c>
    </row>
    <row r="6148" spans="1:2" x14ac:dyDescent="0.25">
      <c r="A6148" s="62">
        <v>32101633</v>
      </c>
      <c r="B6148" s="63" t="s">
        <v>17850</v>
      </c>
    </row>
    <row r="6149" spans="1:2" x14ac:dyDescent="0.25">
      <c r="A6149" s="62">
        <v>32101634</v>
      </c>
      <c r="B6149" s="63" t="s">
        <v>9442</v>
      </c>
    </row>
    <row r="6150" spans="1:2" x14ac:dyDescent="0.25">
      <c r="A6150" s="62">
        <v>32101635</v>
      </c>
      <c r="B6150" s="63" t="s">
        <v>15400</v>
      </c>
    </row>
    <row r="6151" spans="1:2" x14ac:dyDescent="0.25">
      <c r="A6151" s="62">
        <v>32101636</v>
      </c>
      <c r="B6151" s="63" t="s">
        <v>3398</v>
      </c>
    </row>
    <row r="6152" spans="1:2" x14ac:dyDescent="0.25">
      <c r="A6152" s="62">
        <v>32101637</v>
      </c>
      <c r="B6152" s="63" t="s">
        <v>5535</v>
      </c>
    </row>
    <row r="6153" spans="1:2" x14ac:dyDescent="0.25">
      <c r="A6153" s="62">
        <v>32111501</v>
      </c>
      <c r="B6153" s="63" t="s">
        <v>14391</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4797</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14240</v>
      </c>
    </row>
    <row r="6167" spans="1:2" x14ac:dyDescent="0.25">
      <c r="A6167" s="62">
        <v>32111603</v>
      </c>
      <c r="B6167" s="63" t="s">
        <v>9731</v>
      </c>
    </row>
    <row r="6168" spans="1:2" x14ac:dyDescent="0.25">
      <c r="A6168" s="62">
        <v>32111604</v>
      </c>
      <c r="B6168" s="63" t="s">
        <v>5567</v>
      </c>
    </row>
    <row r="6169" spans="1:2" x14ac:dyDescent="0.25">
      <c r="A6169" s="62">
        <v>32111607</v>
      </c>
      <c r="B6169" s="63" t="s">
        <v>5575</v>
      </c>
    </row>
    <row r="6170" spans="1:2" x14ac:dyDescent="0.25">
      <c r="A6170" s="62">
        <v>32111608</v>
      </c>
      <c r="B6170" s="63" t="s">
        <v>3905</v>
      </c>
    </row>
    <row r="6171" spans="1:2" x14ac:dyDescent="0.25">
      <c r="A6171" s="62">
        <v>32111609</v>
      </c>
      <c r="B6171" s="63" t="s">
        <v>1070</v>
      </c>
    </row>
    <row r="6172" spans="1:2" x14ac:dyDescent="0.25">
      <c r="A6172" s="62">
        <v>32111610</v>
      </c>
      <c r="B6172" s="63" t="s">
        <v>7315</v>
      </c>
    </row>
    <row r="6173" spans="1:2" x14ac:dyDescent="0.25">
      <c r="A6173" s="62">
        <v>32111611</v>
      </c>
      <c r="B6173" s="63" t="s">
        <v>2889</v>
      </c>
    </row>
    <row r="6174" spans="1:2" x14ac:dyDescent="0.25">
      <c r="A6174" s="62">
        <v>32111701</v>
      </c>
      <c r="B6174" s="63" t="s">
        <v>2577</v>
      </c>
    </row>
    <row r="6175" spans="1:2" x14ac:dyDescent="0.25">
      <c r="A6175" s="62">
        <v>32111702</v>
      </c>
      <c r="B6175" s="63" t="s">
        <v>15601</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14797</v>
      </c>
    </row>
    <row r="6180" spans="1:2" x14ac:dyDescent="0.25">
      <c r="A6180" s="62">
        <v>32121501</v>
      </c>
      <c r="B6180" s="63" t="s">
        <v>4252</v>
      </c>
    </row>
    <row r="6181" spans="1:2" x14ac:dyDescent="0.25">
      <c r="A6181" s="62">
        <v>32121502</v>
      </c>
      <c r="B6181" s="63" t="s">
        <v>8592</v>
      </c>
    </row>
    <row r="6182" spans="1:2" x14ac:dyDescent="0.25">
      <c r="A6182" s="62">
        <v>32121503</v>
      </c>
      <c r="B6182" s="63" t="s">
        <v>13398</v>
      </c>
    </row>
    <row r="6183" spans="1:2" x14ac:dyDescent="0.25">
      <c r="A6183" s="62">
        <v>32121504</v>
      </c>
      <c r="B6183" s="63" t="s">
        <v>13070</v>
      </c>
    </row>
    <row r="6184" spans="1:2" x14ac:dyDescent="0.25">
      <c r="A6184" s="62">
        <v>32121602</v>
      </c>
      <c r="B6184" s="63" t="s">
        <v>18033</v>
      </c>
    </row>
    <row r="6185" spans="1:2" x14ac:dyDescent="0.25">
      <c r="A6185" s="62">
        <v>32121603</v>
      </c>
      <c r="B6185" s="63" t="s">
        <v>540</v>
      </c>
    </row>
    <row r="6186" spans="1:2" x14ac:dyDescent="0.25">
      <c r="A6186" s="62">
        <v>32121607</v>
      </c>
      <c r="B6186" s="63" t="s">
        <v>10114</v>
      </c>
    </row>
    <row r="6187" spans="1:2" x14ac:dyDescent="0.25">
      <c r="A6187" s="62">
        <v>32121609</v>
      </c>
      <c r="B6187" s="63" t="s">
        <v>8183</v>
      </c>
    </row>
    <row r="6188" spans="1:2" x14ac:dyDescent="0.25">
      <c r="A6188" s="62">
        <v>32121701</v>
      </c>
      <c r="B6188" s="63" t="s">
        <v>4818</v>
      </c>
    </row>
    <row r="6189" spans="1:2" x14ac:dyDescent="0.25">
      <c r="A6189" s="62">
        <v>32121702</v>
      </c>
      <c r="B6189" s="63" t="s">
        <v>13771</v>
      </c>
    </row>
    <row r="6190" spans="1:2" x14ac:dyDescent="0.25">
      <c r="A6190" s="62">
        <v>32121703</v>
      </c>
      <c r="B6190" s="63" t="s">
        <v>16282</v>
      </c>
    </row>
    <row r="6191" spans="1:2" x14ac:dyDescent="0.25">
      <c r="A6191" s="62">
        <v>32121704</v>
      </c>
      <c r="B6191" s="63" t="s">
        <v>13627</v>
      </c>
    </row>
    <row r="6192" spans="1:2" x14ac:dyDescent="0.25">
      <c r="A6192" s="62">
        <v>32121705</v>
      </c>
      <c r="B6192" s="63" t="s">
        <v>8228</v>
      </c>
    </row>
    <row r="6193" spans="1:2" x14ac:dyDescent="0.25">
      <c r="A6193" s="62">
        <v>32121706</v>
      </c>
      <c r="B6193" s="63" t="s">
        <v>7665</v>
      </c>
    </row>
    <row r="6194" spans="1:2" x14ac:dyDescent="0.25">
      <c r="A6194" s="62">
        <v>32131001</v>
      </c>
      <c r="B6194" s="63" t="s">
        <v>4357</v>
      </c>
    </row>
    <row r="6195" spans="1:2" x14ac:dyDescent="0.25">
      <c r="A6195" s="62">
        <v>32131002</v>
      </c>
      <c r="B6195" s="63" t="s">
        <v>14152</v>
      </c>
    </row>
    <row r="6196" spans="1:2" x14ac:dyDescent="0.25">
      <c r="A6196" s="62">
        <v>32131003</v>
      </c>
      <c r="B6196" s="63" t="s">
        <v>15113</v>
      </c>
    </row>
    <row r="6197" spans="1:2" x14ac:dyDescent="0.25">
      <c r="A6197" s="62">
        <v>32131005</v>
      </c>
      <c r="B6197" s="63" t="s">
        <v>7062</v>
      </c>
    </row>
    <row r="6198" spans="1:2" x14ac:dyDescent="0.25">
      <c r="A6198" s="62">
        <v>32131006</v>
      </c>
      <c r="B6198" s="63" t="s">
        <v>18540</v>
      </c>
    </row>
    <row r="6199" spans="1:2" x14ac:dyDescent="0.25">
      <c r="A6199" s="62">
        <v>32131007</v>
      </c>
      <c r="B6199" s="63" t="s">
        <v>4314</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16093</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16067</v>
      </c>
    </row>
    <row r="6210" spans="1:2" x14ac:dyDescent="0.25">
      <c r="A6210" s="62">
        <v>32141006</v>
      </c>
      <c r="B6210" s="63" t="s">
        <v>7338</v>
      </c>
    </row>
    <row r="6211" spans="1:2" x14ac:dyDescent="0.25">
      <c r="A6211" s="62">
        <v>32141007</v>
      </c>
      <c r="B6211" s="63" t="s">
        <v>4718</v>
      </c>
    </row>
    <row r="6212" spans="1:2" x14ac:dyDescent="0.25">
      <c r="A6212" s="62">
        <v>32141008</v>
      </c>
      <c r="B6212" s="63" t="s">
        <v>18032</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15097</v>
      </c>
    </row>
    <row r="6217" spans="1:2" x14ac:dyDescent="0.25">
      <c r="A6217" s="62">
        <v>32141013</v>
      </c>
      <c r="B6217" s="63" t="s">
        <v>10130</v>
      </c>
    </row>
    <row r="6218" spans="1:2" x14ac:dyDescent="0.25">
      <c r="A6218" s="62">
        <v>32141014</v>
      </c>
      <c r="B6218" s="63" t="s">
        <v>11173</v>
      </c>
    </row>
    <row r="6219" spans="1:2" x14ac:dyDescent="0.25">
      <c r="A6219" s="62">
        <v>32141015</v>
      </c>
      <c r="B6219" s="63" t="s">
        <v>6243</v>
      </c>
    </row>
    <row r="6220" spans="1:2" x14ac:dyDescent="0.25">
      <c r="A6220" s="62">
        <v>32141016</v>
      </c>
      <c r="B6220" s="63" t="s">
        <v>11997</v>
      </c>
    </row>
    <row r="6221" spans="1:2" x14ac:dyDescent="0.25">
      <c r="A6221" s="62">
        <v>32141101</v>
      </c>
      <c r="B6221" s="63" t="s">
        <v>3097</v>
      </c>
    </row>
    <row r="6222" spans="1:2" x14ac:dyDescent="0.25">
      <c r="A6222" s="62">
        <v>32141102</v>
      </c>
      <c r="B6222" s="63" t="s">
        <v>2132</v>
      </c>
    </row>
    <row r="6223" spans="1:2" x14ac:dyDescent="0.25">
      <c r="A6223" s="62">
        <v>32141103</v>
      </c>
      <c r="B6223" s="63" t="s">
        <v>10285</v>
      </c>
    </row>
    <row r="6224" spans="1:2" x14ac:dyDescent="0.25">
      <c r="A6224" s="62">
        <v>32141104</v>
      </c>
      <c r="B6224" s="63" t="s">
        <v>17240</v>
      </c>
    </row>
    <row r="6225" spans="1:2" x14ac:dyDescent="0.25">
      <c r="A6225" s="62">
        <v>32141105</v>
      </c>
      <c r="B6225" s="63" t="s">
        <v>16739</v>
      </c>
    </row>
    <row r="6226" spans="1:2" x14ac:dyDescent="0.25">
      <c r="A6226" s="62">
        <v>32141106</v>
      </c>
      <c r="B6226" s="63" t="s">
        <v>9177</v>
      </c>
    </row>
    <row r="6227" spans="1:2" x14ac:dyDescent="0.25">
      <c r="A6227" s="62">
        <v>32141107</v>
      </c>
      <c r="B6227" s="63" t="s">
        <v>17905</v>
      </c>
    </row>
    <row r="6228" spans="1:2" x14ac:dyDescent="0.25">
      <c r="A6228" s="62">
        <v>32141108</v>
      </c>
      <c r="B6228" s="63" t="s">
        <v>3677</v>
      </c>
    </row>
    <row r="6229" spans="1:2" x14ac:dyDescent="0.25">
      <c r="A6229" s="62">
        <v>32141109</v>
      </c>
      <c r="B6229" s="63" t="s">
        <v>15783</v>
      </c>
    </row>
    <row r="6230" spans="1:2" x14ac:dyDescent="0.25">
      <c r="A6230" s="62">
        <v>39101601</v>
      </c>
      <c r="B6230" s="63" t="s">
        <v>2686</v>
      </c>
    </row>
    <row r="6231" spans="1:2" x14ac:dyDescent="0.25">
      <c r="A6231" s="62">
        <v>39101602</v>
      </c>
      <c r="B6231" s="63" t="s">
        <v>7944</v>
      </c>
    </row>
    <row r="6232" spans="1:2" x14ac:dyDescent="0.25">
      <c r="A6232" s="62">
        <v>39101603</v>
      </c>
      <c r="B6232" s="63" t="s">
        <v>228</v>
      </c>
    </row>
    <row r="6233" spans="1:2" x14ac:dyDescent="0.25">
      <c r="A6233" s="62">
        <v>39101604</v>
      </c>
      <c r="B6233" s="63" t="s">
        <v>8665</v>
      </c>
    </row>
    <row r="6234" spans="1:2" x14ac:dyDescent="0.25">
      <c r="A6234" s="62">
        <v>39101605</v>
      </c>
      <c r="B6234" s="63" t="s">
        <v>5824</v>
      </c>
    </row>
    <row r="6235" spans="1:2" x14ac:dyDescent="0.25">
      <c r="A6235" s="62">
        <v>39101606</v>
      </c>
      <c r="B6235" s="63" t="s">
        <v>1591</v>
      </c>
    </row>
    <row r="6236" spans="1:2" x14ac:dyDescent="0.25">
      <c r="A6236" s="62">
        <v>39101608</v>
      </c>
      <c r="B6236" s="63" t="s">
        <v>6788</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7649</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8873</v>
      </c>
    </row>
    <row r="6250" spans="1:2" x14ac:dyDescent="0.25">
      <c r="A6250" s="62">
        <v>39111504</v>
      </c>
      <c r="B6250" s="63" t="s">
        <v>7868</v>
      </c>
    </row>
    <row r="6251" spans="1:2" x14ac:dyDescent="0.25">
      <c r="A6251" s="62">
        <v>39111505</v>
      </c>
      <c r="B6251" s="63" t="s">
        <v>15757</v>
      </c>
    </row>
    <row r="6252" spans="1:2" x14ac:dyDescent="0.25">
      <c r="A6252" s="62">
        <v>39111506</v>
      </c>
      <c r="B6252" s="63" t="s">
        <v>5197</v>
      </c>
    </row>
    <row r="6253" spans="1:2" x14ac:dyDescent="0.25">
      <c r="A6253" s="62">
        <v>39111507</v>
      </c>
      <c r="B6253" s="63" t="s">
        <v>17311</v>
      </c>
    </row>
    <row r="6254" spans="1:2" x14ac:dyDescent="0.25">
      <c r="A6254" s="62">
        <v>39111508</v>
      </c>
      <c r="B6254" s="63" t="s">
        <v>2380</v>
      </c>
    </row>
    <row r="6255" spans="1:2" x14ac:dyDescent="0.25">
      <c r="A6255" s="62">
        <v>39111509</v>
      </c>
      <c r="B6255" s="63" t="s">
        <v>15453</v>
      </c>
    </row>
    <row r="6256" spans="1:2" x14ac:dyDescent="0.25">
      <c r="A6256" s="62">
        <v>39111510</v>
      </c>
      <c r="B6256" s="63" t="s">
        <v>8238</v>
      </c>
    </row>
    <row r="6257" spans="1:2" x14ac:dyDescent="0.25">
      <c r="A6257" s="62">
        <v>39111512</v>
      </c>
      <c r="B6257" s="63" t="s">
        <v>13518</v>
      </c>
    </row>
    <row r="6258" spans="1:2" x14ac:dyDescent="0.25">
      <c r="A6258" s="62">
        <v>39111513</v>
      </c>
      <c r="B6258" s="63" t="s">
        <v>9343</v>
      </c>
    </row>
    <row r="6259" spans="1:2" x14ac:dyDescent="0.25">
      <c r="A6259" s="62">
        <v>39111514</v>
      </c>
      <c r="B6259" s="63" t="s">
        <v>14755</v>
      </c>
    </row>
    <row r="6260" spans="1:2" x14ac:dyDescent="0.25">
      <c r="A6260" s="62">
        <v>39111515</v>
      </c>
      <c r="B6260" s="63" t="s">
        <v>7426</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17678</v>
      </c>
    </row>
    <row r="6267" spans="1:2" x14ac:dyDescent="0.25">
      <c r="A6267" s="62">
        <v>39111603</v>
      </c>
      <c r="B6267" s="63" t="s">
        <v>13687</v>
      </c>
    </row>
    <row r="6268" spans="1:2" x14ac:dyDescent="0.25">
      <c r="A6268" s="62">
        <v>39111605</v>
      </c>
      <c r="B6268" s="63" t="s">
        <v>18792</v>
      </c>
    </row>
    <row r="6269" spans="1:2" x14ac:dyDescent="0.25">
      <c r="A6269" s="62">
        <v>39111606</v>
      </c>
      <c r="B6269" s="63" t="s">
        <v>3008</v>
      </c>
    </row>
    <row r="6270" spans="1:2" x14ac:dyDescent="0.25">
      <c r="A6270" s="62">
        <v>39111608</v>
      </c>
      <c r="B6270" s="63" t="s">
        <v>9063</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13217</v>
      </c>
    </row>
    <row r="6275" spans="1:2" x14ac:dyDescent="0.25">
      <c r="A6275" s="62">
        <v>39111705</v>
      </c>
      <c r="B6275" s="63" t="s">
        <v>17784</v>
      </c>
    </row>
    <row r="6276" spans="1:2" x14ac:dyDescent="0.25">
      <c r="A6276" s="62">
        <v>39111706</v>
      </c>
      <c r="B6276" s="63" t="s">
        <v>5987</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17727</v>
      </c>
    </row>
    <row r="6281" spans="1:2" x14ac:dyDescent="0.25">
      <c r="A6281" s="62">
        <v>39111806</v>
      </c>
      <c r="B6281" s="63" t="s">
        <v>8481</v>
      </c>
    </row>
    <row r="6282" spans="1:2" x14ac:dyDescent="0.25">
      <c r="A6282" s="62">
        <v>39111808</v>
      </c>
      <c r="B6282" s="63" t="s">
        <v>8959</v>
      </c>
    </row>
    <row r="6283" spans="1:2" x14ac:dyDescent="0.25">
      <c r="A6283" s="62">
        <v>39111809</v>
      </c>
      <c r="B6283" s="63" t="s">
        <v>3810</v>
      </c>
    </row>
    <row r="6284" spans="1:2" x14ac:dyDescent="0.25">
      <c r="A6284" s="62">
        <v>39111810</v>
      </c>
      <c r="B6284" s="63" t="s">
        <v>5257</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5611</v>
      </c>
    </row>
    <row r="6289" spans="1:2" x14ac:dyDescent="0.25">
      <c r="A6289" s="62">
        <v>39111902</v>
      </c>
      <c r="B6289" s="63" t="s">
        <v>4788</v>
      </c>
    </row>
    <row r="6290" spans="1:2" x14ac:dyDescent="0.25">
      <c r="A6290" s="62">
        <v>39112001</v>
      </c>
      <c r="B6290" s="63" t="s">
        <v>14216</v>
      </c>
    </row>
    <row r="6291" spans="1:2" x14ac:dyDescent="0.25">
      <c r="A6291" s="62">
        <v>39112002</v>
      </c>
      <c r="B6291" s="63" t="s">
        <v>9412</v>
      </c>
    </row>
    <row r="6292" spans="1:2" x14ac:dyDescent="0.25">
      <c r="A6292" s="62">
        <v>39112003</v>
      </c>
      <c r="B6292" s="63" t="s">
        <v>11686</v>
      </c>
    </row>
    <row r="6293" spans="1:2" x14ac:dyDescent="0.25">
      <c r="A6293" s="62">
        <v>39121001</v>
      </c>
      <c r="B6293" s="63" t="s">
        <v>5157</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15512</v>
      </c>
    </row>
    <row r="6300" spans="1:2" x14ac:dyDescent="0.25">
      <c r="A6300" s="62">
        <v>39121009</v>
      </c>
      <c r="B6300" s="63" t="s">
        <v>5688</v>
      </c>
    </row>
    <row r="6301" spans="1:2" x14ac:dyDescent="0.25">
      <c r="A6301" s="62">
        <v>39121010</v>
      </c>
      <c r="B6301" s="63" t="s">
        <v>13721</v>
      </c>
    </row>
    <row r="6302" spans="1:2" x14ac:dyDescent="0.25">
      <c r="A6302" s="62">
        <v>39121011</v>
      </c>
      <c r="B6302" s="63" t="s">
        <v>10101</v>
      </c>
    </row>
    <row r="6303" spans="1:2" x14ac:dyDescent="0.25">
      <c r="A6303" s="62">
        <v>39121012</v>
      </c>
      <c r="B6303" s="63" t="s">
        <v>10438</v>
      </c>
    </row>
    <row r="6304" spans="1:2" x14ac:dyDescent="0.25">
      <c r="A6304" s="62">
        <v>39121013</v>
      </c>
      <c r="B6304" s="63" t="s">
        <v>8726</v>
      </c>
    </row>
    <row r="6305" spans="1:2" x14ac:dyDescent="0.25">
      <c r="A6305" s="62">
        <v>39121014</v>
      </c>
      <c r="B6305" s="63" t="s">
        <v>18176</v>
      </c>
    </row>
    <row r="6306" spans="1:2" x14ac:dyDescent="0.25">
      <c r="A6306" s="62">
        <v>39121015</v>
      </c>
      <c r="B6306" s="63" t="s">
        <v>247</v>
      </c>
    </row>
    <row r="6307" spans="1:2" x14ac:dyDescent="0.25">
      <c r="A6307" s="62">
        <v>39121016</v>
      </c>
      <c r="B6307" s="63" t="s">
        <v>4360</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15643</v>
      </c>
    </row>
    <row r="6312" spans="1:2" x14ac:dyDescent="0.25">
      <c r="A6312" s="62">
        <v>39121101</v>
      </c>
      <c r="B6312" s="63" t="s">
        <v>13482</v>
      </c>
    </row>
    <row r="6313" spans="1:2" x14ac:dyDescent="0.25">
      <c r="A6313" s="62">
        <v>39121102</v>
      </c>
      <c r="B6313" s="63" t="s">
        <v>15247</v>
      </c>
    </row>
    <row r="6314" spans="1:2" x14ac:dyDescent="0.25">
      <c r="A6314" s="62">
        <v>39121103</v>
      </c>
      <c r="B6314" s="63" t="s">
        <v>6215</v>
      </c>
    </row>
    <row r="6315" spans="1:2" x14ac:dyDescent="0.25">
      <c r="A6315" s="62">
        <v>39121104</v>
      </c>
      <c r="B6315" s="63" t="s">
        <v>5830</v>
      </c>
    </row>
    <row r="6316" spans="1:2" x14ac:dyDescent="0.25">
      <c r="A6316" s="62">
        <v>39121105</v>
      </c>
      <c r="B6316" s="63" t="s">
        <v>598</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10803</v>
      </c>
    </row>
    <row r="6323" spans="1:2" x14ac:dyDescent="0.25">
      <c r="A6323" s="62">
        <v>39121203</v>
      </c>
      <c r="B6323" s="63" t="s">
        <v>2572</v>
      </c>
    </row>
    <row r="6324" spans="1:2" x14ac:dyDescent="0.25">
      <c r="A6324" s="62">
        <v>39121204</v>
      </c>
      <c r="B6324" s="63" t="s">
        <v>4287</v>
      </c>
    </row>
    <row r="6325" spans="1:2" x14ac:dyDescent="0.25">
      <c r="A6325" s="62">
        <v>39121205</v>
      </c>
      <c r="B6325" s="63" t="s">
        <v>1609</v>
      </c>
    </row>
    <row r="6326" spans="1:2" x14ac:dyDescent="0.25">
      <c r="A6326" s="62">
        <v>39121206</v>
      </c>
      <c r="B6326" s="63" t="s">
        <v>15292</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18236</v>
      </c>
    </row>
    <row r="6331" spans="1:2" x14ac:dyDescent="0.25">
      <c r="A6331" s="62">
        <v>39121304</v>
      </c>
      <c r="B6331" s="63" t="s">
        <v>10057</v>
      </c>
    </row>
    <row r="6332" spans="1:2" x14ac:dyDescent="0.25">
      <c r="A6332" s="62">
        <v>39121305</v>
      </c>
      <c r="B6332" s="63" t="s">
        <v>7311</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12268</v>
      </c>
    </row>
    <row r="6339" spans="1:2" x14ac:dyDescent="0.25">
      <c r="A6339" s="62">
        <v>39121312</v>
      </c>
      <c r="B6339" s="63" t="s">
        <v>15759</v>
      </c>
    </row>
    <row r="6340" spans="1:2" x14ac:dyDescent="0.25">
      <c r="A6340" s="62">
        <v>39121313</v>
      </c>
      <c r="B6340" s="63" t="s">
        <v>14354</v>
      </c>
    </row>
    <row r="6341" spans="1:2" x14ac:dyDescent="0.25">
      <c r="A6341" s="62">
        <v>39121402</v>
      </c>
      <c r="B6341" s="63" t="s">
        <v>1565</v>
      </c>
    </row>
    <row r="6342" spans="1:2" x14ac:dyDescent="0.25">
      <c r="A6342" s="62">
        <v>39121403</v>
      </c>
      <c r="B6342" s="63" t="s">
        <v>8486</v>
      </c>
    </row>
    <row r="6343" spans="1:2" x14ac:dyDescent="0.25">
      <c r="A6343" s="62">
        <v>39121404</v>
      </c>
      <c r="B6343" s="63" t="s">
        <v>11754</v>
      </c>
    </row>
    <row r="6344" spans="1:2" x14ac:dyDescent="0.25">
      <c r="A6344" s="62">
        <v>39121405</v>
      </c>
      <c r="B6344" s="63" t="s">
        <v>17769</v>
      </c>
    </row>
    <row r="6345" spans="1:2" x14ac:dyDescent="0.25">
      <c r="A6345" s="62">
        <v>39121406</v>
      </c>
      <c r="B6345" s="63" t="s">
        <v>4660</v>
      </c>
    </row>
    <row r="6346" spans="1:2" x14ac:dyDescent="0.25">
      <c r="A6346" s="62">
        <v>39121407</v>
      </c>
      <c r="B6346" s="63" t="s">
        <v>8299</v>
      </c>
    </row>
    <row r="6347" spans="1:2" x14ac:dyDescent="0.25">
      <c r="A6347" s="62">
        <v>39121408</v>
      </c>
      <c r="B6347" s="63" t="s">
        <v>8613</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11773</v>
      </c>
    </row>
    <row r="6357" spans="1:2" x14ac:dyDescent="0.25">
      <c r="A6357" s="62">
        <v>39121420</v>
      </c>
      <c r="B6357" s="63" t="s">
        <v>2973</v>
      </c>
    </row>
    <row r="6358" spans="1:2" x14ac:dyDescent="0.25">
      <c r="A6358" s="62">
        <v>39121421</v>
      </c>
      <c r="B6358" s="63" t="s">
        <v>8563</v>
      </c>
    </row>
    <row r="6359" spans="1:2" x14ac:dyDescent="0.25">
      <c r="A6359" s="62">
        <v>39121422</v>
      </c>
      <c r="B6359" s="63" t="s">
        <v>16247</v>
      </c>
    </row>
    <row r="6360" spans="1:2" x14ac:dyDescent="0.25">
      <c r="A6360" s="62">
        <v>39121423</v>
      </c>
      <c r="B6360" s="63" t="s">
        <v>17482</v>
      </c>
    </row>
    <row r="6361" spans="1:2" x14ac:dyDescent="0.25">
      <c r="A6361" s="62">
        <v>39121424</v>
      </c>
      <c r="B6361" s="63" t="s">
        <v>9823</v>
      </c>
    </row>
    <row r="6362" spans="1:2" x14ac:dyDescent="0.25">
      <c r="A6362" s="62">
        <v>39121425</v>
      </c>
      <c r="B6362" s="63" t="s">
        <v>2049</v>
      </c>
    </row>
    <row r="6363" spans="1:2" x14ac:dyDescent="0.25">
      <c r="A6363" s="62">
        <v>39121426</v>
      </c>
      <c r="B6363" s="63" t="s">
        <v>16108</v>
      </c>
    </row>
    <row r="6364" spans="1:2" x14ac:dyDescent="0.25">
      <c r="A6364" s="62">
        <v>39121427</v>
      </c>
      <c r="B6364" s="63" t="s">
        <v>5330</v>
      </c>
    </row>
    <row r="6365" spans="1:2" x14ac:dyDescent="0.25">
      <c r="A6365" s="62">
        <v>39121428</v>
      </c>
      <c r="B6365" s="63" t="s">
        <v>3044</v>
      </c>
    </row>
    <row r="6366" spans="1:2" x14ac:dyDescent="0.25">
      <c r="A6366" s="62">
        <v>39121429</v>
      </c>
      <c r="B6366" s="63" t="s">
        <v>4658</v>
      </c>
    </row>
    <row r="6367" spans="1:2" x14ac:dyDescent="0.25">
      <c r="A6367" s="62">
        <v>39121430</v>
      </c>
      <c r="B6367" s="63" t="s">
        <v>2662</v>
      </c>
    </row>
    <row r="6368" spans="1:2" x14ac:dyDescent="0.25">
      <c r="A6368" s="62">
        <v>39121431</v>
      </c>
      <c r="B6368" s="63" t="s">
        <v>6680</v>
      </c>
    </row>
    <row r="6369" spans="1:2" x14ac:dyDescent="0.25">
      <c r="A6369" s="62">
        <v>39121432</v>
      </c>
      <c r="B6369" s="63" t="s">
        <v>14025</v>
      </c>
    </row>
    <row r="6370" spans="1:2" x14ac:dyDescent="0.25">
      <c r="A6370" s="62">
        <v>39121433</v>
      </c>
      <c r="B6370" s="63" t="s">
        <v>12439</v>
      </c>
    </row>
    <row r="6371" spans="1:2" x14ac:dyDescent="0.25">
      <c r="A6371" s="62">
        <v>39121434</v>
      </c>
      <c r="B6371" s="63" t="s">
        <v>6426</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4994</v>
      </c>
    </row>
    <row r="6377" spans="1:2" x14ac:dyDescent="0.25">
      <c r="A6377" s="62">
        <v>39121503</v>
      </c>
      <c r="B6377" s="63" t="s">
        <v>17458</v>
      </c>
    </row>
    <row r="6378" spans="1:2" x14ac:dyDescent="0.25">
      <c r="A6378" s="62">
        <v>39121504</v>
      </c>
      <c r="B6378" s="63" t="s">
        <v>15479</v>
      </c>
    </row>
    <row r="6379" spans="1:2" x14ac:dyDescent="0.25">
      <c r="A6379" s="62">
        <v>39121505</v>
      </c>
      <c r="B6379" s="63" t="s">
        <v>17517</v>
      </c>
    </row>
    <row r="6380" spans="1:2" x14ac:dyDescent="0.25">
      <c r="A6380" s="62">
        <v>39121506</v>
      </c>
      <c r="B6380" s="63" t="s">
        <v>9050</v>
      </c>
    </row>
    <row r="6381" spans="1:2" x14ac:dyDescent="0.25">
      <c r="A6381" s="62">
        <v>39121507</v>
      </c>
      <c r="B6381" s="63" t="s">
        <v>6399</v>
      </c>
    </row>
    <row r="6382" spans="1:2" x14ac:dyDescent="0.25">
      <c r="A6382" s="62">
        <v>39121508</v>
      </c>
      <c r="B6382" s="63" t="s">
        <v>9241</v>
      </c>
    </row>
    <row r="6383" spans="1:2" x14ac:dyDescent="0.25">
      <c r="A6383" s="62">
        <v>39121509</v>
      </c>
      <c r="B6383" s="63" t="s">
        <v>13801</v>
      </c>
    </row>
    <row r="6384" spans="1:2" x14ac:dyDescent="0.25">
      <c r="A6384" s="62">
        <v>39121510</v>
      </c>
      <c r="B6384" s="63" t="s">
        <v>15442</v>
      </c>
    </row>
    <row r="6385" spans="1:2" x14ac:dyDescent="0.25">
      <c r="A6385" s="62">
        <v>39121511</v>
      </c>
      <c r="B6385" s="63" t="s">
        <v>15385</v>
      </c>
    </row>
    <row r="6386" spans="1:2" x14ac:dyDescent="0.25">
      <c r="A6386" s="62">
        <v>39121512</v>
      </c>
      <c r="B6386" s="63" t="s">
        <v>6390</v>
      </c>
    </row>
    <row r="6387" spans="1:2" x14ac:dyDescent="0.25">
      <c r="A6387" s="62">
        <v>39121513</v>
      </c>
      <c r="B6387" s="63" t="s">
        <v>5314</v>
      </c>
    </row>
    <row r="6388" spans="1:2" x14ac:dyDescent="0.25">
      <c r="A6388" s="62">
        <v>39121514</v>
      </c>
      <c r="B6388" s="63" t="s">
        <v>4713</v>
      </c>
    </row>
    <row r="6389" spans="1:2" x14ac:dyDescent="0.25">
      <c r="A6389" s="62">
        <v>39121515</v>
      </c>
      <c r="B6389" s="63" t="s">
        <v>11083</v>
      </c>
    </row>
    <row r="6390" spans="1:2" x14ac:dyDescent="0.25">
      <c r="A6390" s="62">
        <v>39121516</v>
      </c>
      <c r="B6390" s="63" t="s">
        <v>13402</v>
      </c>
    </row>
    <row r="6391" spans="1:2" x14ac:dyDescent="0.25">
      <c r="A6391" s="62">
        <v>39121517</v>
      </c>
      <c r="B6391" s="63" t="s">
        <v>9219</v>
      </c>
    </row>
    <row r="6392" spans="1:2" x14ac:dyDescent="0.25">
      <c r="A6392" s="62">
        <v>39121518</v>
      </c>
      <c r="B6392" s="63" t="s">
        <v>2948</v>
      </c>
    </row>
    <row r="6393" spans="1:2" x14ac:dyDescent="0.25">
      <c r="A6393" s="62">
        <v>39121519</v>
      </c>
      <c r="B6393" s="63" t="s">
        <v>10694</v>
      </c>
    </row>
    <row r="6394" spans="1:2" x14ac:dyDescent="0.25">
      <c r="A6394" s="62">
        <v>39121520</v>
      </c>
      <c r="B6394" s="63" t="s">
        <v>15537</v>
      </c>
    </row>
    <row r="6395" spans="1:2" x14ac:dyDescent="0.25">
      <c r="A6395" s="62">
        <v>39121521</v>
      </c>
      <c r="B6395" s="63" t="s">
        <v>9518</v>
      </c>
    </row>
    <row r="6396" spans="1:2" x14ac:dyDescent="0.25">
      <c r="A6396" s="62">
        <v>39121522</v>
      </c>
      <c r="B6396" s="63" t="s">
        <v>13988</v>
      </c>
    </row>
    <row r="6397" spans="1:2" x14ac:dyDescent="0.25">
      <c r="A6397" s="62">
        <v>39121523</v>
      </c>
      <c r="B6397" s="63" t="s">
        <v>11052</v>
      </c>
    </row>
    <row r="6398" spans="1:2" x14ac:dyDescent="0.25">
      <c r="A6398" s="62">
        <v>39121524</v>
      </c>
      <c r="B6398" s="63" t="s">
        <v>18740</v>
      </c>
    </row>
    <row r="6399" spans="1:2" x14ac:dyDescent="0.25">
      <c r="A6399" s="62">
        <v>39121525</v>
      </c>
      <c r="B6399" s="63" t="s">
        <v>3588</v>
      </c>
    </row>
    <row r="6400" spans="1:2" x14ac:dyDescent="0.25">
      <c r="A6400" s="62">
        <v>39121527</v>
      </c>
      <c r="B6400" s="63" t="s">
        <v>8129</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7490</v>
      </c>
    </row>
    <row r="6405" spans="1:2" x14ac:dyDescent="0.25">
      <c r="A6405" s="62">
        <v>39121533</v>
      </c>
      <c r="B6405" s="63" t="s">
        <v>9446</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3701</v>
      </c>
    </row>
    <row r="6411" spans="1:2" x14ac:dyDescent="0.25">
      <c r="A6411" s="62">
        <v>39121539</v>
      </c>
      <c r="B6411" s="63" t="s">
        <v>5353</v>
      </c>
    </row>
    <row r="6412" spans="1:2" x14ac:dyDescent="0.25">
      <c r="A6412" s="62">
        <v>39121540</v>
      </c>
      <c r="B6412" s="63" t="s">
        <v>11549</v>
      </c>
    </row>
    <row r="6413" spans="1:2" x14ac:dyDescent="0.25">
      <c r="A6413" s="62">
        <v>39121541</v>
      </c>
      <c r="B6413" s="63" t="s">
        <v>15686</v>
      </c>
    </row>
    <row r="6414" spans="1:2" x14ac:dyDescent="0.25">
      <c r="A6414" s="62">
        <v>39121542</v>
      </c>
      <c r="B6414" s="63" t="s">
        <v>12946</v>
      </c>
    </row>
    <row r="6415" spans="1:2" x14ac:dyDescent="0.25">
      <c r="A6415" s="62">
        <v>39121543</v>
      </c>
      <c r="B6415" s="63" t="s">
        <v>16183</v>
      </c>
    </row>
    <row r="6416" spans="1:2" x14ac:dyDescent="0.25">
      <c r="A6416" s="62">
        <v>39121544</v>
      </c>
      <c r="B6416" s="63" t="s">
        <v>14585</v>
      </c>
    </row>
    <row r="6417" spans="1:2" x14ac:dyDescent="0.25">
      <c r="A6417" s="62">
        <v>39121545</v>
      </c>
      <c r="B6417" s="63" t="s">
        <v>2829</v>
      </c>
    </row>
    <row r="6418" spans="1:2" x14ac:dyDescent="0.25">
      <c r="A6418" s="62">
        <v>39121546</v>
      </c>
      <c r="B6418" s="63" t="s">
        <v>9935</v>
      </c>
    </row>
    <row r="6419" spans="1:2" x14ac:dyDescent="0.25">
      <c r="A6419" s="62">
        <v>39121547</v>
      </c>
      <c r="B6419" s="63" t="s">
        <v>8200</v>
      </c>
    </row>
    <row r="6420" spans="1:2" x14ac:dyDescent="0.25">
      <c r="A6420" s="62">
        <v>39121548</v>
      </c>
      <c r="B6420" s="63" t="s">
        <v>762</v>
      </c>
    </row>
    <row r="6421" spans="1:2" x14ac:dyDescent="0.25">
      <c r="A6421" s="62">
        <v>39121549</v>
      </c>
      <c r="B6421" s="63" t="s">
        <v>1249</v>
      </c>
    </row>
    <row r="6422" spans="1:2" x14ac:dyDescent="0.25">
      <c r="A6422" s="62">
        <v>39121550</v>
      </c>
      <c r="B6422" s="63" t="s">
        <v>7717</v>
      </c>
    </row>
    <row r="6423" spans="1:2" x14ac:dyDescent="0.25">
      <c r="A6423" s="62">
        <v>39121551</v>
      </c>
      <c r="B6423" s="63" t="s">
        <v>10691</v>
      </c>
    </row>
    <row r="6424" spans="1:2" x14ac:dyDescent="0.25">
      <c r="A6424" s="62">
        <v>39121601</v>
      </c>
      <c r="B6424" s="63" t="s">
        <v>991</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7832</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5178</v>
      </c>
    </row>
    <row r="6434" spans="1:2" x14ac:dyDescent="0.25">
      <c r="A6434" s="62">
        <v>39121611</v>
      </c>
      <c r="B6434" s="63" t="s">
        <v>5712</v>
      </c>
    </row>
    <row r="6435" spans="1:2" x14ac:dyDescent="0.25">
      <c r="A6435" s="62">
        <v>39121612</v>
      </c>
      <c r="B6435" s="63" t="s">
        <v>17371</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17957</v>
      </c>
    </row>
    <row r="6440" spans="1:2" x14ac:dyDescent="0.25">
      <c r="A6440" s="62">
        <v>39121617</v>
      </c>
      <c r="B6440" s="63" t="s">
        <v>7602</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4236</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8608</v>
      </c>
    </row>
    <row r="6449" spans="1:2" x14ac:dyDescent="0.25">
      <c r="A6449" s="62">
        <v>39121707</v>
      </c>
      <c r="B6449" s="63" t="s">
        <v>1532</v>
      </c>
    </row>
    <row r="6450" spans="1:2" x14ac:dyDescent="0.25">
      <c r="A6450" s="62">
        <v>39121708</v>
      </c>
      <c r="B6450" s="63" t="s">
        <v>10108</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17269</v>
      </c>
    </row>
    <row r="6457" spans="1:2" x14ac:dyDescent="0.25">
      <c r="A6457" s="62">
        <v>39121715</v>
      </c>
      <c r="B6457" s="63" t="s">
        <v>7943</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5654</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10911</v>
      </c>
    </row>
    <row r="6466" spans="1:2" x14ac:dyDescent="0.25">
      <c r="A6466" s="62">
        <v>40101503</v>
      </c>
      <c r="B6466" s="63" t="s">
        <v>15230</v>
      </c>
    </row>
    <row r="6467" spans="1:2" x14ac:dyDescent="0.25">
      <c r="A6467" s="62">
        <v>40101504</v>
      </c>
      <c r="B6467" s="63" t="s">
        <v>17702</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4279</v>
      </c>
    </row>
    <row r="6472" spans="1:2" x14ac:dyDescent="0.25">
      <c r="A6472" s="62">
        <v>40101603</v>
      </c>
      <c r="B6472" s="63" t="s">
        <v>12379</v>
      </c>
    </row>
    <row r="6473" spans="1:2" x14ac:dyDescent="0.25">
      <c r="A6473" s="62">
        <v>40101604</v>
      </c>
      <c r="B6473" s="63" t="s">
        <v>5885</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6013</v>
      </c>
    </row>
    <row r="6481" spans="1:2" x14ac:dyDescent="0.25">
      <c r="A6481" s="62">
        <v>40101707</v>
      </c>
      <c r="B6481" s="63" t="s">
        <v>12616</v>
      </c>
    </row>
    <row r="6482" spans="1:2" x14ac:dyDescent="0.25">
      <c r="A6482" s="62">
        <v>40101801</v>
      </c>
      <c r="B6482" s="63" t="s">
        <v>10374</v>
      </c>
    </row>
    <row r="6483" spans="1:2" x14ac:dyDescent="0.25">
      <c r="A6483" s="62">
        <v>40101802</v>
      </c>
      <c r="B6483" s="63" t="s">
        <v>3314</v>
      </c>
    </row>
    <row r="6484" spans="1:2" x14ac:dyDescent="0.25">
      <c r="A6484" s="62">
        <v>40101803</v>
      </c>
      <c r="B6484" s="63" t="s">
        <v>13815</v>
      </c>
    </row>
    <row r="6485" spans="1:2" x14ac:dyDescent="0.25">
      <c r="A6485" s="62">
        <v>40101805</v>
      </c>
      <c r="B6485" s="63" t="s">
        <v>8513</v>
      </c>
    </row>
    <row r="6486" spans="1:2" x14ac:dyDescent="0.25">
      <c r="A6486" s="62">
        <v>40101806</v>
      </c>
      <c r="B6486" s="63" t="s">
        <v>17071</v>
      </c>
    </row>
    <row r="6487" spans="1:2" x14ac:dyDescent="0.25">
      <c r="A6487" s="62">
        <v>40101807</v>
      </c>
      <c r="B6487" s="63" t="s">
        <v>7635</v>
      </c>
    </row>
    <row r="6488" spans="1:2" x14ac:dyDescent="0.25">
      <c r="A6488" s="62">
        <v>40101808</v>
      </c>
      <c r="B6488" s="63" t="s">
        <v>5234</v>
      </c>
    </row>
    <row r="6489" spans="1:2" x14ac:dyDescent="0.25">
      <c r="A6489" s="62">
        <v>40101809</v>
      </c>
      <c r="B6489" s="63" t="s">
        <v>5358</v>
      </c>
    </row>
    <row r="6490" spans="1:2" x14ac:dyDescent="0.25">
      <c r="A6490" s="62">
        <v>40101810</v>
      </c>
      <c r="B6490" s="63" t="s">
        <v>4073</v>
      </c>
    </row>
    <row r="6491" spans="1:2" x14ac:dyDescent="0.25">
      <c r="A6491" s="62">
        <v>40101811</v>
      </c>
      <c r="B6491" s="63" t="s">
        <v>13437</v>
      </c>
    </row>
    <row r="6492" spans="1:2" x14ac:dyDescent="0.25">
      <c r="A6492" s="62">
        <v>40101812</v>
      </c>
      <c r="B6492" s="63" t="s">
        <v>4342</v>
      </c>
    </row>
    <row r="6493" spans="1:2" x14ac:dyDescent="0.25">
      <c r="A6493" s="62">
        <v>40101813</v>
      </c>
      <c r="B6493" s="63" t="s">
        <v>470</v>
      </c>
    </row>
    <row r="6494" spans="1:2" x14ac:dyDescent="0.25">
      <c r="A6494" s="62">
        <v>40101814</v>
      </c>
      <c r="B6494" s="63" t="s">
        <v>5694</v>
      </c>
    </row>
    <row r="6495" spans="1:2" x14ac:dyDescent="0.25">
      <c r="A6495" s="62">
        <v>40101815</v>
      </c>
      <c r="B6495" s="63" t="s">
        <v>5670</v>
      </c>
    </row>
    <row r="6496" spans="1:2" x14ac:dyDescent="0.25">
      <c r="A6496" s="62">
        <v>40101816</v>
      </c>
      <c r="B6496" s="63" t="s">
        <v>7198</v>
      </c>
    </row>
    <row r="6497" spans="1:2" x14ac:dyDescent="0.25">
      <c r="A6497" s="62">
        <v>40101817</v>
      </c>
      <c r="B6497" s="63" t="s">
        <v>7052</v>
      </c>
    </row>
    <row r="6498" spans="1:2" x14ac:dyDescent="0.25">
      <c r="A6498" s="62">
        <v>40101818</v>
      </c>
      <c r="B6498" s="63" t="s">
        <v>7377</v>
      </c>
    </row>
    <row r="6499" spans="1:2" x14ac:dyDescent="0.25">
      <c r="A6499" s="62">
        <v>40101819</v>
      </c>
      <c r="B6499" s="63" t="s">
        <v>3114</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13228</v>
      </c>
    </row>
    <row r="6504" spans="1:2" x14ac:dyDescent="0.25">
      <c r="A6504" s="62">
        <v>40101824</v>
      </c>
      <c r="B6504" s="63" t="s">
        <v>17119</v>
      </c>
    </row>
    <row r="6505" spans="1:2" x14ac:dyDescent="0.25">
      <c r="A6505" s="62">
        <v>40101825</v>
      </c>
      <c r="B6505" s="63" t="s">
        <v>4188</v>
      </c>
    </row>
    <row r="6506" spans="1:2" x14ac:dyDescent="0.25">
      <c r="A6506" s="62">
        <v>40101826</v>
      </c>
      <c r="B6506" s="63" t="s">
        <v>14040</v>
      </c>
    </row>
    <row r="6507" spans="1:2" x14ac:dyDescent="0.25">
      <c r="A6507" s="62">
        <v>40101827</v>
      </c>
      <c r="B6507" s="63" t="s">
        <v>384</v>
      </c>
    </row>
    <row r="6508" spans="1:2" x14ac:dyDescent="0.25">
      <c r="A6508" s="62">
        <v>40101828</v>
      </c>
      <c r="B6508" s="63" t="s">
        <v>5820</v>
      </c>
    </row>
    <row r="6509" spans="1:2" x14ac:dyDescent="0.25">
      <c r="A6509" s="62">
        <v>40101829</v>
      </c>
      <c r="B6509" s="63" t="s">
        <v>4135</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5167</v>
      </c>
    </row>
    <row r="6514" spans="1:2" x14ac:dyDescent="0.25">
      <c r="A6514" s="62">
        <v>40101834</v>
      </c>
      <c r="B6514" s="63" t="s">
        <v>8371</v>
      </c>
    </row>
    <row r="6515" spans="1:2" x14ac:dyDescent="0.25">
      <c r="A6515" s="62">
        <v>40101901</v>
      </c>
      <c r="B6515" s="63" t="s">
        <v>2558</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4435</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7298</v>
      </c>
    </row>
    <row r="6530" spans="1:2" x14ac:dyDescent="0.25">
      <c r="A6530" s="62">
        <v>40141609</v>
      </c>
      <c r="B6530" s="63" t="s">
        <v>17656</v>
      </c>
    </row>
    <row r="6531" spans="1:2" x14ac:dyDescent="0.25">
      <c r="A6531" s="62">
        <v>40141610</v>
      </c>
      <c r="B6531" s="63" t="s">
        <v>15255</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8373</v>
      </c>
    </row>
    <row r="6540" spans="1:2" x14ac:dyDescent="0.25">
      <c r="A6540" s="62">
        <v>40141620</v>
      </c>
      <c r="B6540" s="63" t="s">
        <v>3818</v>
      </c>
    </row>
    <row r="6541" spans="1:2" x14ac:dyDescent="0.25">
      <c r="A6541" s="62">
        <v>40141621</v>
      </c>
      <c r="B6541" s="63" t="s">
        <v>4139</v>
      </c>
    </row>
    <row r="6542" spans="1:2" x14ac:dyDescent="0.25">
      <c r="A6542" s="62">
        <v>40141622</v>
      </c>
      <c r="B6542" s="63" t="s">
        <v>18056</v>
      </c>
    </row>
    <row r="6543" spans="1:2" x14ac:dyDescent="0.25">
      <c r="A6543" s="62">
        <v>40141623</v>
      </c>
      <c r="B6543" s="63" t="s">
        <v>2582</v>
      </c>
    </row>
    <row r="6544" spans="1:2" x14ac:dyDescent="0.25">
      <c r="A6544" s="62">
        <v>40141624</v>
      </c>
      <c r="B6544" s="63" t="s">
        <v>16595</v>
      </c>
    </row>
    <row r="6545" spans="1:2" x14ac:dyDescent="0.25">
      <c r="A6545" s="62">
        <v>40141625</v>
      </c>
      <c r="B6545" s="63" t="s">
        <v>5872</v>
      </c>
    </row>
    <row r="6546" spans="1:2" x14ac:dyDescent="0.25">
      <c r="A6546" s="62">
        <v>40141626</v>
      </c>
      <c r="B6546" s="63" t="s">
        <v>11207</v>
      </c>
    </row>
    <row r="6547" spans="1:2" x14ac:dyDescent="0.25">
      <c r="A6547" s="62">
        <v>40141627</v>
      </c>
      <c r="B6547" s="63" t="s">
        <v>1605</v>
      </c>
    </row>
    <row r="6548" spans="1:2" x14ac:dyDescent="0.25">
      <c r="A6548" s="62">
        <v>40141628</v>
      </c>
      <c r="B6548" s="63" t="s">
        <v>14262</v>
      </c>
    </row>
    <row r="6549" spans="1:2" x14ac:dyDescent="0.25">
      <c r="A6549" s="62">
        <v>40141629</v>
      </c>
      <c r="B6549" s="63" t="s">
        <v>15748</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18506</v>
      </c>
    </row>
    <row r="6558" spans="1:2" x14ac:dyDescent="0.25">
      <c r="A6558" s="62">
        <v>40141638</v>
      </c>
      <c r="B6558" s="63" t="s">
        <v>18771</v>
      </c>
    </row>
    <row r="6559" spans="1:2" x14ac:dyDescent="0.25">
      <c r="A6559" s="62">
        <v>40141701</v>
      </c>
      <c r="B6559" s="63" t="s">
        <v>10855</v>
      </c>
    </row>
    <row r="6560" spans="1:2" x14ac:dyDescent="0.25">
      <c r="A6560" s="62">
        <v>40141702</v>
      </c>
      <c r="B6560" s="63" t="s">
        <v>7123</v>
      </c>
    </row>
    <row r="6561" spans="1:2" x14ac:dyDescent="0.25">
      <c r="A6561" s="62">
        <v>40141703</v>
      </c>
      <c r="B6561" s="63" t="s">
        <v>2509</v>
      </c>
    </row>
    <row r="6562" spans="1:2" x14ac:dyDescent="0.25">
      <c r="A6562" s="62">
        <v>40141704</v>
      </c>
      <c r="B6562" s="63" t="s">
        <v>16048</v>
      </c>
    </row>
    <row r="6563" spans="1:2" x14ac:dyDescent="0.25">
      <c r="A6563" s="62">
        <v>40141705</v>
      </c>
      <c r="B6563" s="63" t="s">
        <v>13961</v>
      </c>
    </row>
    <row r="6564" spans="1:2" x14ac:dyDescent="0.25">
      <c r="A6564" s="62">
        <v>40141716</v>
      </c>
      <c r="B6564" s="63" t="s">
        <v>7847</v>
      </c>
    </row>
    <row r="6565" spans="1:2" x14ac:dyDescent="0.25">
      <c r="A6565" s="62">
        <v>40141719</v>
      </c>
      <c r="B6565" s="63" t="s">
        <v>985</v>
      </c>
    </row>
    <row r="6566" spans="1:2" x14ac:dyDescent="0.25">
      <c r="A6566" s="62">
        <v>40141720</v>
      </c>
      <c r="B6566" s="63" t="s">
        <v>16530</v>
      </c>
    </row>
    <row r="6567" spans="1:2" x14ac:dyDescent="0.25">
      <c r="A6567" s="62">
        <v>40141725</v>
      </c>
      <c r="B6567" s="63" t="s">
        <v>4951</v>
      </c>
    </row>
    <row r="6568" spans="1:2" x14ac:dyDescent="0.25">
      <c r="A6568" s="62">
        <v>40141726</v>
      </c>
      <c r="B6568" s="63" t="s">
        <v>10515</v>
      </c>
    </row>
    <row r="6569" spans="1:2" x14ac:dyDescent="0.25">
      <c r="A6569" s="62">
        <v>40141727</v>
      </c>
      <c r="B6569" s="63" t="s">
        <v>6857</v>
      </c>
    </row>
    <row r="6570" spans="1:2" x14ac:dyDescent="0.25">
      <c r="A6570" s="62">
        <v>40141731</v>
      </c>
      <c r="B6570" s="63" t="s">
        <v>17223</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7357</v>
      </c>
    </row>
    <row r="6576" spans="1:2" x14ac:dyDescent="0.25">
      <c r="A6576" s="62">
        <v>40141738</v>
      </c>
      <c r="B6576" s="63" t="s">
        <v>6386</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5650</v>
      </c>
    </row>
    <row r="6585" spans="1:2" x14ac:dyDescent="0.25">
      <c r="A6585" s="62">
        <v>40141901</v>
      </c>
      <c r="B6585" s="63" t="s">
        <v>15313</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4852</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12478</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5801</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3072</v>
      </c>
    </row>
    <row r="6607" spans="1:2" x14ac:dyDescent="0.25">
      <c r="A6607" s="62">
        <v>40142001</v>
      </c>
      <c r="B6607" s="63" t="s">
        <v>8761</v>
      </c>
    </row>
    <row r="6608" spans="1:2" x14ac:dyDescent="0.25">
      <c r="A6608" s="62">
        <v>40142002</v>
      </c>
      <c r="B6608" s="63" t="s">
        <v>12233</v>
      </c>
    </row>
    <row r="6609" spans="1:2" x14ac:dyDescent="0.25">
      <c r="A6609" s="62">
        <v>40142003</v>
      </c>
      <c r="B6609" s="63" t="s">
        <v>8366</v>
      </c>
    </row>
    <row r="6610" spans="1:2" x14ac:dyDescent="0.25">
      <c r="A6610" s="62">
        <v>40142004</v>
      </c>
      <c r="B6610" s="63" t="s">
        <v>13803</v>
      </c>
    </row>
    <row r="6611" spans="1:2" x14ac:dyDescent="0.25">
      <c r="A6611" s="62">
        <v>40142005</v>
      </c>
      <c r="B6611" s="63" t="s">
        <v>3246</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18171</v>
      </c>
    </row>
    <row r="6616" spans="1:2" x14ac:dyDescent="0.25">
      <c r="A6616" s="62">
        <v>40142010</v>
      </c>
      <c r="B6616" s="63" t="s">
        <v>14852</v>
      </c>
    </row>
    <row r="6617" spans="1:2" x14ac:dyDescent="0.25">
      <c r="A6617" s="62">
        <v>40142101</v>
      </c>
      <c r="B6617" s="63" t="s">
        <v>7541</v>
      </c>
    </row>
    <row r="6618" spans="1:2" x14ac:dyDescent="0.25">
      <c r="A6618" s="62">
        <v>40142102</v>
      </c>
      <c r="B6618" s="63" t="s">
        <v>1126</v>
      </c>
    </row>
    <row r="6619" spans="1:2" x14ac:dyDescent="0.25">
      <c r="A6619" s="62">
        <v>40142103</v>
      </c>
      <c r="B6619" s="63" t="s">
        <v>17954</v>
      </c>
    </row>
    <row r="6620" spans="1:2" x14ac:dyDescent="0.25">
      <c r="A6620" s="62">
        <v>40142104</v>
      </c>
      <c r="B6620" s="63" t="s">
        <v>7408</v>
      </c>
    </row>
    <row r="6621" spans="1:2" x14ac:dyDescent="0.25">
      <c r="A6621" s="62">
        <v>40142105</v>
      </c>
      <c r="B6621" s="63" t="s">
        <v>17330</v>
      </c>
    </row>
    <row r="6622" spans="1:2" x14ac:dyDescent="0.25">
      <c r="A6622" s="62">
        <v>40142106</v>
      </c>
      <c r="B6622" s="63" t="s">
        <v>15251</v>
      </c>
    </row>
    <row r="6623" spans="1:2" x14ac:dyDescent="0.25">
      <c r="A6623" s="62">
        <v>40142107</v>
      </c>
      <c r="B6623" s="63" t="s">
        <v>7654</v>
      </c>
    </row>
    <row r="6624" spans="1:2" x14ac:dyDescent="0.25">
      <c r="A6624" s="62">
        <v>40142108</v>
      </c>
      <c r="B6624" s="63" t="s">
        <v>7852</v>
      </c>
    </row>
    <row r="6625" spans="1:2" x14ac:dyDescent="0.25">
      <c r="A6625" s="62">
        <v>40142109</v>
      </c>
      <c r="B6625" s="63" t="s">
        <v>18701</v>
      </c>
    </row>
    <row r="6626" spans="1:2" x14ac:dyDescent="0.25">
      <c r="A6626" s="62">
        <v>40142110</v>
      </c>
      <c r="B6626" s="63" t="s">
        <v>11484</v>
      </c>
    </row>
    <row r="6627" spans="1:2" x14ac:dyDescent="0.25">
      <c r="A6627" s="62">
        <v>40142111</v>
      </c>
      <c r="B6627" s="63" t="s">
        <v>9187</v>
      </c>
    </row>
    <row r="6628" spans="1:2" x14ac:dyDescent="0.25">
      <c r="A6628" s="62">
        <v>40142112</v>
      </c>
      <c r="B6628" s="63" t="s">
        <v>7806</v>
      </c>
    </row>
    <row r="6629" spans="1:2" x14ac:dyDescent="0.25">
      <c r="A6629" s="62">
        <v>40142113</v>
      </c>
      <c r="B6629" s="63" t="s">
        <v>5398</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9433</v>
      </c>
    </row>
    <row r="6638" spans="1:2" x14ac:dyDescent="0.25">
      <c r="A6638" s="62">
        <v>40142122</v>
      </c>
      <c r="B6638" s="63" t="s">
        <v>6817</v>
      </c>
    </row>
    <row r="6639" spans="1:2" x14ac:dyDescent="0.25">
      <c r="A6639" s="62">
        <v>40142201</v>
      </c>
      <c r="B6639" s="63" t="s">
        <v>3354</v>
      </c>
    </row>
    <row r="6640" spans="1:2" x14ac:dyDescent="0.25">
      <c r="A6640" s="62">
        <v>40142202</v>
      </c>
      <c r="B6640" s="63" t="s">
        <v>6759</v>
      </c>
    </row>
    <row r="6641" spans="1:2" x14ac:dyDescent="0.25">
      <c r="A6641" s="62">
        <v>40142203</v>
      </c>
      <c r="B6641" s="63" t="s">
        <v>5868</v>
      </c>
    </row>
    <row r="6642" spans="1:2" x14ac:dyDescent="0.25">
      <c r="A6642" s="62">
        <v>40142301</v>
      </c>
      <c r="B6642" s="63" t="s">
        <v>2860</v>
      </c>
    </row>
    <row r="6643" spans="1:2" x14ac:dyDescent="0.25">
      <c r="A6643" s="62">
        <v>40142302</v>
      </c>
      <c r="B6643" s="63" t="s">
        <v>15081</v>
      </c>
    </row>
    <row r="6644" spans="1:2" x14ac:dyDescent="0.25">
      <c r="A6644" s="62">
        <v>40142303</v>
      </c>
      <c r="B6644" s="63" t="s">
        <v>12623</v>
      </c>
    </row>
    <row r="6645" spans="1:2" x14ac:dyDescent="0.25">
      <c r="A6645" s="62">
        <v>40142304</v>
      </c>
      <c r="B6645" s="63" t="s">
        <v>2339</v>
      </c>
    </row>
    <row r="6646" spans="1:2" x14ac:dyDescent="0.25">
      <c r="A6646" s="62">
        <v>40142305</v>
      </c>
      <c r="B6646" s="63" t="s">
        <v>8249</v>
      </c>
    </row>
    <row r="6647" spans="1:2" x14ac:dyDescent="0.25">
      <c r="A6647" s="62">
        <v>40142306</v>
      </c>
      <c r="B6647" s="63" t="s">
        <v>9218</v>
      </c>
    </row>
    <row r="6648" spans="1:2" x14ac:dyDescent="0.25">
      <c r="A6648" s="62">
        <v>40142307</v>
      </c>
      <c r="B6648" s="63" t="s">
        <v>4385</v>
      </c>
    </row>
    <row r="6649" spans="1:2" x14ac:dyDescent="0.25">
      <c r="A6649" s="62">
        <v>40142308</v>
      </c>
      <c r="B6649" s="63" t="s">
        <v>14085</v>
      </c>
    </row>
    <row r="6650" spans="1:2" x14ac:dyDescent="0.25">
      <c r="A6650" s="62">
        <v>40142309</v>
      </c>
      <c r="B6650" s="63" t="s">
        <v>8725</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6278</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8769</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9850</v>
      </c>
    </row>
    <row r="6664" spans="1:2" x14ac:dyDescent="0.25">
      <c r="A6664" s="62">
        <v>40142323</v>
      </c>
      <c r="B6664" s="63" t="s">
        <v>8574</v>
      </c>
    </row>
    <row r="6665" spans="1:2" x14ac:dyDescent="0.25">
      <c r="A6665" s="62">
        <v>40142324</v>
      </c>
      <c r="B6665" s="63" t="s">
        <v>5343</v>
      </c>
    </row>
    <row r="6666" spans="1:2" x14ac:dyDescent="0.25">
      <c r="A6666" s="62">
        <v>40142325</v>
      </c>
      <c r="B6666" s="63" t="s">
        <v>4093</v>
      </c>
    </row>
    <row r="6667" spans="1:2" x14ac:dyDescent="0.25">
      <c r="A6667" s="62">
        <v>40142326</v>
      </c>
      <c r="B6667" s="63" t="s">
        <v>4568</v>
      </c>
    </row>
    <row r="6668" spans="1:2" x14ac:dyDescent="0.25">
      <c r="A6668" s="62">
        <v>40142327</v>
      </c>
      <c r="B6668" s="63" t="s">
        <v>5893</v>
      </c>
    </row>
    <row r="6669" spans="1:2" x14ac:dyDescent="0.25">
      <c r="A6669" s="62">
        <v>40142401</v>
      </c>
      <c r="B6669" s="63" t="s">
        <v>10809</v>
      </c>
    </row>
    <row r="6670" spans="1:2" x14ac:dyDescent="0.25">
      <c r="A6670" s="62">
        <v>40142402</v>
      </c>
      <c r="B6670" s="63" t="s">
        <v>12208</v>
      </c>
    </row>
    <row r="6671" spans="1:2" x14ac:dyDescent="0.25">
      <c r="A6671" s="62">
        <v>40142403</v>
      </c>
      <c r="B6671" s="63" t="s">
        <v>8258</v>
      </c>
    </row>
    <row r="6672" spans="1:2" x14ac:dyDescent="0.25">
      <c r="A6672" s="62">
        <v>40142404</v>
      </c>
      <c r="B6672" s="63" t="s">
        <v>9782</v>
      </c>
    </row>
    <row r="6673" spans="1:2" x14ac:dyDescent="0.25">
      <c r="A6673" s="62">
        <v>40142405</v>
      </c>
      <c r="B6673" s="63" t="s">
        <v>5653</v>
      </c>
    </row>
    <row r="6674" spans="1:2" x14ac:dyDescent="0.25">
      <c r="A6674" s="62">
        <v>40142406</v>
      </c>
      <c r="B6674" s="63" t="s">
        <v>11416</v>
      </c>
    </row>
    <row r="6675" spans="1:2" x14ac:dyDescent="0.25">
      <c r="A6675" s="62">
        <v>40142407</v>
      </c>
      <c r="B6675" s="63" t="s">
        <v>8167</v>
      </c>
    </row>
    <row r="6676" spans="1:2" x14ac:dyDescent="0.25">
      <c r="A6676" s="62">
        <v>40142408</v>
      </c>
      <c r="B6676" s="63" t="s">
        <v>8087</v>
      </c>
    </row>
    <row r="6677" spans="1:2" x14ac:dyDescent="0.25">
      <c r="A6677" s="62">
        <v>40142409</v>
      </c>
      <c r="B6677" s="63" t="s">
        <v>2689</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17379</v>
      </c>
    </row>
    <row r="6683" spans="1:2" x14ac:dyDescent="0.25">
      <c r="A6683" s="62">
        <v>40142501</v>
      </c>
      <c r="B6683" s="63" t="s">
        <v>5738</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5061</v>
      </c>
    </row>
    <row r="6688" spans="1:2" x14ac:dyDescent="0.25">
      <c r="A6688" s="62">
        <v>40142605</v>
      </c>
      <c r="B6688" s="63" t="s">
        <v>12856</v>
      </c>
    </row>
    <row r="6689" spans="1:2" x14ac:dyDescent="0.25">
      <c r="A6689" s="62">
        <v>40142606</v>
      </c>
      <c r="B6689" s="63" t="s">
        <v>8331</v>
      </c>
    </row>
    <row r="6690" spans="1:2" x14ac:dyDescent="0.25">
      <c r="A6690" s="62">
        <v>40142607</v>
      </c>
      <c r="B6690" s="63" t="s">
        <v>13611</v>
      </c>
    </row>
    <row r="6691" spans="1:2" x14ac:dyDescent="0.25">
      <c r="A6691" s="62">
        <v>40142608</v>
      </c>
      <c r="B6691" s="63" t="s">
        <v>10040</v>
      </c>
    </row>
    <row r="6692" spans="1:2" x14ac:dyDescent="0.25">
      <c r="A6692" s="62">
        <v>40142609</v>
      </c>
      <c r="B6692" s="63" t="s">
        <v>7886</v>
      </c>
    </row>
    <row r="6693" spans="1:2" x14ac:dyDescent="0.25">
      <c r="A6693" s="62">
        <v>40142610</v>
      </c>
      <c r="B6693" s="63" t="s">
        <v>14962</v>
      </c>
    </row>
    <row r="6694" spans="1:2" x14ac:dyDescent="0.25">
      <c r="A6694" s="62">
        <v>40142611</v>
      </c>
      <c r="B6694" s="63" t="s">
        <v>15811</v>
      </c>
    </row>
    <row r="6695" spans="1:2" x14ac:dyDescent="0.25">
      <c r="A6695" s="62">
        <v>40142612</v>
      </c>
      <c r="B6695" s="63" t="s">
        <v>14305</v>
      </c>
    </row>
    <row r="6696" spans="1:2" x14ac:dyDescent="0.25">
      <c r="A6696" s="62">
        <v>40142613</v>
      </c>
      <c r="B6696" s="63" t="s">
        <v>12312</v>
      </c>
    </row>
    <row r="6697" spans="1:2" x14ac:dyDescent="0.25">
      <c r="A6697" s="62">
        <v>40142614</v>
      </c>
      <c r="B6697" s="63" t="s">
        <v>3935</v>
      </c>
    </row>
    <row r="6698" spans="1:2" x14ac:dyDescent="0.25">
      <c r="A6698" s="62">
        <v>40142615</v>
      </c>
      <c r="B6698" s="63" t="s">
        <v>10933</v>
      </c>
    </row>
    <row r="6699" spans="1:2" x14ac:dyDescent="0.25">
      <c r="A6699" s="62">
        <v>40151501</v>
      </c>
      <c r="B6699" s="63" t="s">
        <v>12835</v>
      </c>
    </row>
    <row r="6700" spans="1:2" x14ac:dyDescent="0.25">
      <c r="A6700" s="62">
        <v>40151502</v>
      </c>
      <c r="B6700" s="63" t="s">
        <v>4739</v>
      </c>
    </row>
    <row r="6701" spans="1:2" x14ac:dyDescent="0.25">
      <c r="A6701" s="62">
        <v>40151503</v>
      </c>
      <c r="B6701" s="63" t="s">
        <v>15714</v>
      </c>
    </row>
    <row r="6702" spans="1:2" x14ac:dyDescent="0.25">
      <c r="A6702" s="62">
        <v>40151504</v>
      </c>
      <c r="B6702" s="63" t="s">
        <v>15504</v>
      </c>
    </row>
    <row r="6703" spans="1:2" x14ac:dyDescent="0.25">
      <c r="A6703" s="62">
        <v>40151505</v>
      </c>
      <c r="B6703" s="63" t="s">
        <v>3986</v>
      </c>
    </row>
    <row r="6704" spans="1:2" x14ac:dyDescent="0.25">
      <c r="A6704" s="62">
        <v>40151506</v>
      </c>
      <c r="B6704" s="63" t="s">
        <v>3889</v>
      </c>
    </row>
    <row r="6705" spans="1:2" x14ac:dyDescent="0.25">
      <c r="A6705" s="62">
        <v>40151507</v>
      </c>
      <c r="B6705" s="63" t="s">
        <v>14898</v>
      </c>
    </row>
    <row r="6706" spans="1:2" x14ac:dyDescent="0.25">
      <c r="A6706" s="62">
        <v>40151508</v>
      </c>
      <c r="B6706" s="63" t="s">
        <v>10235</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9499</v>
      </c>
    </row>
    <row r="6712" spans="1:2" x14ac:dyDescent="0.25">
      <c r="A6712" s="62">
        <v>40151514</v>
      </c>
      <c r="B6712" s="63" t="s">
        <v>18468</v>
      </c>
    </row>
    <row r="6713" spans="1:2" x14ac:dyDescent="0.25">
      <c r="A6713" s="62">
        <v>40151515</v>
      </c>
      <c r="B6713" s="63" t="s">
        <v>12962</v>
      </c>
    </row>
    <row r="6714" spans="1:2" x14ac:dyDescent="0.25">
      <c r="A6714" s="62">
        <v>40151516</v>
      </c>
      <c r="B6714" s="63" t="s">
        <v>11393</v>
      </c>
    </row>
    <row r="6715" spans="1:2" x14ac:dyDescent="0.25">
      <c r="A6715" s="62">
        <v>40151517</v>
      </c>
      <c r="B6715" s="63" t="s">
        <v>16030</v>
      </c>
    </row>
    <row r="6716" spans="1:2" x14ac:dyDescent="0.25">
      <c r="A6716" s="62">
        <v>40151518</v>
      </c>
      <c r="B6716" s="63" t="s">
        <v>15261</v>
      </c>
    </row>
    <row r="6717" spans="1:2" x14ac:dyDescent="0.25">
      <c r="A6717" s="62">
        <v>40151519</v>
      </c>
      <c r="B6717" s="63" t="s">
        <v>8173</v>
      </c>
    </row>
    <row r="6718" spans="1:2" x14ac:dyDescent="0.25">
      <c r="A6718" s="62">
        <v>40151520</v>
      </c>
      <c r="B6718" s="63" t="s">
        <v>1399</v>
      </c>
    </row>
    <row r="6719" spans="1:2" x14ac:dyDescent="0.25">
      <c r="A6719" s="62">
        <v>40151521</v>
      </c>
      <c r="B6719" s="63" t="s">
        <v>11850</v>
      </c>
    </row>
    <row r="6720" spans="1:2" x14ac:dyDescent="0.25">
      <c r="A6720" s="62">
        <v>40151522</v>
      </c>
      <c r="B6720" s="63" t="s">
        <v>7742</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8365</v>
      </c>
    </row>
    <row r="6725" spans="1:2" x14ac:dyDescent="0.25">
      <c r="A6725" s="62">
        <v>40151527</v>
      </c>
      <c r="B6725" s="63" t="s">
        <v>3181</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8414</v>
      </c>
    </row>
    <row r="6730" spans="1:2" x14ac:dyDescent="0.25">
      <c r="A6730" s="62">
        <v>40151532</v>
      </c>
      <c r="B6730" s="63" t="s">
        <v>17928</v>
      </c>
    </row>
    <row r="6731" spans="1:2" x14ac:dyDescent="0.25">
      <c r="A6731" s="62">
        <v>40151533</v>
      </c>
      <c r="B6731" s="63" t="s">
        <v>1280</v>
      </c>
    </row>
    <row r="6732" spans="1:2" x14ac:dyDescent="0.25">
      <c r="A6732" s="62">
        <v>40151534</v>
      </c>
      <c r="B6732" s="63" t="s">
        <v>6970</v>
      </c>
    </row>
    <row r="6733" spans="1:2" x14ac:dyDescent="0.25">
      <c r="A6733" s="62">
        <v>40151546</v>
      </c>
      <c r="B6733" s="63" t="s">
        <v>15207</v>
      </c>
    </row>
    <row r="6734" spans="1:2" x14ac:dyDescent="0.25">
      <c r="A6734" s="62">
        <v>40151547</v>
      </c>
      <c r="B6734" s="63" t="s">
        <v>10729</v>
      </c>
    </row>
    <row r="6735" spans="1:2" x14ac:dyDescent="0.25">
      <c r="A6735" s="62">
        <v>40151548</v>
      </c>
      <c r="B6735" s="63" t="s">
        <v>60</v>
      </c>
    </row>
    <row r="6736" spans="1:2" x14ac:dyDescent="0.25">
      <c r="A6736" s="62">
        <v>40151549</v>
      </c>
      <c r="B6736" s="63" t="s">
        <v>2827</v>
      </c>
    </row>
    <row r="6737" spans="1:2" x14ac:dyDescent="0.25">
      <c r="A6737" s="62">
        <v>40151550</v>
      </c>
      <c r="B6737" s="63" t="s">
        <v>4697</v>
      </c>
    </row>
    <row r="6738" spans="1:2" x14ac:dyDescent="0.25">
      <c r="A6738" s="62">
        <v>40151551</v>
      </c>
      <c r="B6738" s="63" t="s">
        <v>18647</v>
      </c>
    </row>
    <row r="6739" spans="1:2" x14ac:dyDescent="0.25">
      <c r="A6739" s="62">
        <v>40151552</v>
      </c>
      <c r="B6739" s="63" t="s">
        <v>12582</v>
      </c>
    </row>
    <row r="6740" spans="1:2" x14ac:dyDescent="0.25">
      <c r="A6740" s="62">
        <v>40151553</v>
      </c>
      <c r="B6740" s="63" t="s">
        <v>11831</v>
      </c>
    </row>
    <row r="6741" spans="1:2" x14ac:dyDescent="0.25">
      <c r="A6741" s="62">
        <v>40151554</v>
      </c>
      <c r="B6741" s="63" t="s">
        <v>15587</v>
      </c>
    </row>
    <row r="6742" spans="1:2" x14ac:dyDescent="0.25">
      <c r="A6742" s="62">
        <v>40151555</v>
      </c>
      <c r="B6742" s="63" t="s">
        <v>15370</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4688</v>
      </c>
    </row>
    <row r="6747" spans="1:2" x14ac:dyDescent="0.25">
      <c r="A6747" s="62">
        <v>40151560</v>
      </c>
      <c r="B6747" s="63" t="s">
        <v>15034</v>
      </c>
    </row>
    <row r="6748" spans="1:2" x14ac:dyDescent="0.25">
      <c r="A6748" s="62">
        <v>40151561</v>
      </c>
      <c r="B6748" s="63" t="s">
        <v>13809</v>
      </c>
    </row>
    <row r="6749" spans="1:2" x14ac:dyDescent="0.25">
      <c r="A6749" s="62">
        <v>40151562</v>
      </c>
      <c r="B6749" s="63" t="s">
        <v>6149</v>
      </c>
    </row>
    <row r="6750" spans="1:2" x14ac:dyDescent="0.25">
      <c r="A6750" s="62">
        <v>40151563</v>
      </c>
      <c r="B6750" s="63" t="s">
        <v>14474</v>
      </c>
    </row>
    <row r="6751" spans="1:2" x14ac:dyDescent="0.25">
      <c r="A6751" s="62">
        <v>40151564</v>
      </c>
      <c r="B6751" s="63" t="s">
        <v>4111</v>
      </c>
    </row>
    <row r="6752" spans="1:2" x14ac:dyDescent="0.25">
      <c r="A6752" s="62">
        <v>40151601</v>
      </c>
      <c r="B6752" s="63" t="s">
        <v>11423</v>
      </c>
    </row>
    <row r="6753" spans="1:2" x14ac:dyDescent="0.25">
      <c r="A6753" s="62">
        <v>40151602</v>
      </c>
      <c r="B6753" s="63" t="s">
        <v>8599</v>
      </c>
    </row>
    <row r="6754" spans="1:2" x14ac:dyDescent="0.25">
      <c r="A6754" s="62">
        <v>40151603</v>
      </c>
      <c r="B6754" s="63" t="s">
        <v>4045</v>
      </c>
    </row>
    <row r="6755" spans="1:2" x14ac:dyDescent="0.25">
      <c r="A6755" s="62">
        <v>40151604</v>
      </c>
      <c r="B6755" s="63" t="s">
        <v>1711</v>
      </c>
    </row>
    <row r="6756" spans="1:2" x14ac:dyDescent="0.25">
      <c r="A6756" s="62">
        <v>40151605</v>
      </c>
      <c r="B6756" s="63" t="s">
        <v>4746</v>
      </c>
    </row>
    <row r="6757" spans="1:2" x14ac:dyDescent="0.25">
      <c r="A6757" s="62">
        <v>40151606</v>
      </c>
      <c r="B6757" s="63" t="s">
        <v>4744</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9056</v>
      </c>
    </row>
    <row r="6763" spans="1:2" x14ac:dyDescent="0.25">
      <c r="A6763" s="62">
        <v>40151612</v>
      </c>
      <c r="B6763" s="63" t="s">
        <v>8068</v>
      </c>
    </row>
    <row r="6764" spans="1:2" x14ac:dyDescent="0.25">
      <c r="A6764" s="62">
        <v>40151613</v>
      </c>
      <c r="B6764" s="63" t="s">
        <v>2231</v>
      </c>
    </row>
    <row r="6765" spans="1:2" x14ac:dyDescent="0.25">
      <c r="A6765" s="62">
        <v>40151614</v>
      </c>
      <c r="B6765" s="63" t="s">
        <v>15763</v>
      </c>
    </row>
    <row r="6766" spans="1:2" x14ac:dyDescent="0.25">
      <c r="A6766" s="62">
        <v>40151615</v>
      </c>
      <c r="B6766" s="63" t="s">
        <v>10066</v>
      </c>
    </row>
    <row r="6767" spans="1:2" x14ac:dyDescent="0.25">
      <c r="A6767" s="62">
        <v>40151616</v>
      </c>
      <c r="B6767" s="63" t="s">
        <v>16207</v>
      </c>
    </row>
    <row r="6768" spans="1:2" x14ac:dyDescent="0.25">
      <c r="A6768" s="62">
        <v>40151701</v>
      </c>
      <c r="B6768" s="63" t="s">
        <v>2136</v>
      </c>
    </row>
    <row r="6769" spans="1:2" x14ac:dyDescent="0.25">
      <c r="A6769" s="62">
        <v>40151712</v>
      </c>
      <c r="B6769" s="63" t="s">
        <v>5243</v>
      </c>
    </row>
    <row r="6770" spans="1:2" x14ac:dyDescent="0.25">
      <c r="A6770" s="62">
        <v>40151713</v>
      </c>
      <c r="B6770" s="63" t="s">
        <v>7545</v>
      </c>
    </row>
    <row r="6771" spans="1:2" x14ac:dyDescent="0.25">
      <c r="A6771" s="62">
        <v>40151714</v>
      </c>
      <c r="B6771" s="63" t="s">
        <v>9600</v>
      </c>
    </row>
    <row r="6772" spans="1:2" x14ac:dyDescent="0.25">
      <c r="A6772" s="62">
        <v>40151715</v>
      </c>
      <c r="B6772" s="63" t="s">
        <v>6829</v>
      </c>
    </row>
    <row r="6773" spans="1:2" x14ac:dyDescent="0.25">
      <c r="A6773" s="62">
        <v>40151716</v>
      </c>
      <c r="B6773" s="63" t="s">
        <v>15031</v>
      </c>
    </row>
    <row r="6774" spans="1:2" x14ac:dyDescent="0.25">
      <c r="A6774" s="62">
        <v>40151717</v>
      </c>
      <c r="B6774" s="63" t="s">
        <v>1494</v>
      </c>
    </row>
    <row r="6775" spans="1:2" x14ac:dyDescent="0.25">
      <c r="A6775" s="62">
        <v>40151718</v>
      </c>
      <c r="B6775" s="63" t="s">
        <v>17575</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17639</v>
      </c>
    </row>
    <row r="6780" spans="1:2" x14ac:dyDescent="0.25">
      <c r="A6780" s="62">
        <v>40151723</v>
      </c>
      <c r="B6780" s="63" t="s">
        <v>10008</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4169</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8677</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6090</v>
      </c>
    </row>
    <row r="6798" spans="1:2" x14ac:dyDescent="0.25">
      <c r="A6798" s="62">
        <v>40161514</v>
      </c>
      <c r="B6798" s="63" t="s">
        <v>4049</v>
      </c>
    </row>
    <row r="6799" spans="1:2" x14ac:dyDescent="0.25">
      <c r="A6799" s="62">
        <v>40161515</v>
      </c>
      <c r="B6799" s="63" t="s">
        <v>13581</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7418</v>
      </c>
    </row>
    <row r="6805" spans="1:2" x14ac:dyDescent="0.25">
      <c r="A6805" s="62">
        <v>40161521</v>
      </c>
      <c r="B6805" s="63" t="s">
        <v>17832</v>
      </c>
    </row>
    <row r="6806" spans="1:2" x14ac:dyDescent="0.25">
      <c r="A6806" s="62">
        <v>40161522</v>
      </c>
      <c r="B6806" s="63" t="s">
        <v>13531</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14264</v>
      </c>
    </row>
    <row r="6812" spans="1:2" x14ac:dyDescent="0.25">
      <c r="A6812" s="62">
        <v>40161602</v>
      </c>
      <c r="B6812" s="63" t="s">
        <v>1631</v>
      </c>
    </row>
    <row r="6813" spans="1:2" x14ac:dyDescent="0.25">
      <c r="A6813" s="62">
        <v>40161701</v>
      </c>
      <c r="B6813" s="63" t="s">
        <v>8730</v>
      </c>
    </row>
    <row r="6814" spans="1:2" x14ac:dyDescent="0.25">
      <c r="A6814" s="62">
        <v>40161702</v>
      </c>
      <c r="B6814" s="63" t="s">
        <v>5341</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5451</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14163</v>
      </c>
    </row>
    <row r="6826" spans="1:2" x14ac:dyDescent="0.25">
      <c r="A6826" s="62">
        <v>41101505</v>
      </c>
      <c r="B6826" s="63" t="s">
        <v>6851</v>
      </c>
    </row>
    <row r="6827" spans="1:2" x14ac:dyDescent="0.25">
      <c r="A6827" s="62">
        <v>41101515</v>
      </c>
      <c r="B6827" s="63" t="s">
        <v>8628</v>
      </c>
    </row>
    <row r="6828" spans="1:2" x14ac:dyDescent="0.25">
      <c r="A6828" s="62">
        <v>41101516</v>
      </c>
      <c r="B6828" s="63" t="s">
        <v>13931</v>
      </c>
    </row>
    <row r="6829" spans="1:2" x14ac:dyDescent="0.25">
      <c r="A6829" s="62">
        <v>41101518</v>
      </c>
      <c r="B6829" s="63" t="s">
        <v>17981</v>
      </c>
    </row>
    <row r="6830" spans="1:2" x14ac:dyDescent="0.25">
      <c r="A6830" s="62">
        <v>41101701</v>
      </c>
      <c r="B6830" s="63" t="s">
        <v>13947</v>
      </c>
    </row>
    <row r="6831" spans="1:2" x14ac:dyDescent="0.25">
      <c r="A6831" s="62">
        <v>41101702</v>
      </c>
      <c r="B6831" s="63" t="s">
        <v>8561</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14574</v>
      </c>
    </row>
    <row r="6836" spans="1:2" x14ac:dyDescent="0.25">
      <c r="A6836" s="62">
        <v>41101801</v>
      </c>
      <c r="B6836" s="63" t="s">
        <v>7383</v>
      </c>
    </row>
    <row r="6837" spans="1:2" x14ac:dyDescent="0.25">
      <c r="A6837" s="62">
        <v>41101802</v>
      </c>
      <c r="B6837" s="63" t="s">
        <v>1872</v>
      </c>
    </row>
    <row r="6838" spans="1:2" x14ac:dyDescent="0.25">
      <c r="A6838" s="62">
        <v>41101803</v>
      </c>
      <c r="B6838" s="63" t="s">
        <v>18078</v>
      </c>
    </row>
    <row r="6839" spans="1:2" x14ac:dyDescent="0.25">
      <c r="A6839" s="62">
        <v>41101804</v>
      </c>
      <c r="B6839" s="63" t="s">
        <v>16369</v>
      </c>
    </row>
    <row r="6840" spans="1:2" x14ac:dyDescent="0.25">
      <c r="A6840" s="62">
        <v>41101805</v>
      </c>
      <c r="B6840" s="63" t="s">
        <v>6693</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8047</v>
      </c>
    </row>
    <row r="6847" spans="1:2" x14ac:dyDescent="0.25">
      <c r="A6847" s="62">
        <v>41101902</v>
      </c>
      <c r="B6847" s="63" t="s">
        <v>13472</v>
      </c>
    </row>
    <row r="6848" spans="1:2" x14ac:dyDescent="0.25">
      <c r="A6848" s="62">
        <v>41101903</v>
      </c>
      <c r="B6848" s="63" t="s">
        <v>9830</v>
      </c>
    </row>
    <row r="6849" spans="1:2" x14ac:dyDescent="0.25">
      <c r="A6849" s="62">
        <v>41102401</v>
      </c>
      <c r="B6849" s="63" t="s">
        <v>16602</v>
      </c>
    </row>
    <row r="6850" spans="1:2" x14ac:dyDescent="0.25">
      <c r="A6850" s="62">
        <v>41102402</v>
      </c>
      <c r="B6850" s="63" t="s">
        <v>18602</v>
      </c>
    </row>
    <row r="6851" spans="1:2" x14ac:dyDescent="0.25">
      <c r="A6851" s="62">
        <v>41102403</v>
      </c>
      <c r="B6851" s="63" t="s">
        <v>14500</v>
      </c>
    </row>
    <row r="6852" spans="1:2" x14ac:dyDescent="0.25">
      <c r="A6852" s="62">
        <v>41102404</v>
      </c>
      <c r="B6852" s="63" t="s">
        <v>9379</v>
      </c>
    </row>
    <row r="6853" spans="1:2" x14ac:dyDescent="0.25">
      <c r="A6853" s="62">
        <v>41102405</v>
      </c>
      <c r="B6853" s="63" t="s">
        <v>13268</v>
      </c>
    </row>
    <row r="6854" spans="1:2" x14ac:dyDescent="0.25">
      <c r="A6854" s="62">
        <v>41102406</v>
      </c>
      <c r="B6854" s="63" t="s">
        <v>5954</v>
      </c>
    </row>
    <row r="6855" spans="1:2" x14ac:dyDescent="0.25">
      <c r="A6855" s="62">
        <v>41102407</v>
      </c>
      <c r="B6855" s="63" t="s">
        <v>16789</v>
      </c>
    </row>
    <row r="6856" spans="1:2" x14ac:dyDescent="0.25">
      <c r="A6856" s="62">
        <v>41102410</v>
      </c>
      <c r="B6856" s="63" t="s">
        <v>17512</v>
      </c>
    </row>
    <row r="6857" spans="1:2" x14ac:dyDescent="0.25">
      <c r="A6857" s="62">
        <v>41102412</v>
      </c>
      <c r="B6857" s="63" t="s">
        <v>14065</v>
      </c>
    </row>
    <row r="6858" spans="1:2" x14ac:dyDescent="0.25">
      <c r="A6858" s="62">
        <v>41102421</v>
      </c>
      <c r="B6858" s="63" t="s">
        <v>17522</v>
      </c>
    </row>
    <row r="6859" spans="1:2" x14ac:dyDescent="0.25">
      <c r="A6859" s="62">
        <v>41102422</v>
      </c>
      <c r="B6859" s="63" t="s">
        <v>7798</v>
      </c>
    </row>
    <row r="6860" spans="1:2" x14ac:dyDescent="0.25">
      <c r="A6860" s="62">
        <v>41102423</v>
      </c>
      <c r="B6860" s="63" t="s">
        <v>1876</v>
      </c>
    </row>
    <row r="6861" spans="1:2" x14ac:dyDescent="0.25">
      <c r="A6861" s="62">
        <v>41102424</v>
      </c>
      <c r="B6861" s="63" t="s">
        <v>14388</v>
      </c>
    </row>
    <row r="6862" spans="1:2" x14ac:dyDescent="0.25">
      <c r="A6862" s="62">
        <v>41102425</v>
      </c>
      <c r="B6862" s="63" t="s">
        <v>15600</v>
      </c>
    </row>
    <row r="6863" spans="1:2" x14ac:dyDescent="0.25">
      <c r="A6863" s="62">
        <v>41102426</v>
      </c>
      <c r="B6863" s="63" t="s">
        <v>13169</v>
      </c>
    </row>
    <row r="6864" spans="1:2" x14ac:dyDescent="0.25">
      <c r="A6864" s="62">
        <v>41102501</v>
      </c>
      <c r="B6864" s="63" t="s">
        <v>11197</v>
      </c>
    </row>
    <row r="6865" spans="1:2" x14ac:dyDescent="0.25">
      <c r="A6865" s="62">
        <v>41102502</v>
      </c>
      <c r="B6865" s="63" t="s">
        <v>17297</v>
      </c>
    </row>
    <row r="6866" spans="1:2" x14ac:dyDescent="0.25">
      <c r="A6866" s="62">
        <v>41102503</v>
      </c>
      <c r="B6866" s="63" t="s">
        <v>16754</v>
      </c>
    </row>
    <row r="6867" spans="1:2" x14ac:dyDescent="0.25">
      <c r="A6867" s="62">
        <v>41102504</v>
      </c>
      <c r="B6867" s="63" t="s">
        <v>14692</v>
      </c>
    </row>
    <row r="6868" spans="1:2" x14ac:dyDescent="0.25">
      <c r="A6868" s="62">
        <v>41102505</v>
      </c>
      <c r="B6868" s="63" t="s">
        <v>7904</v>
      </c>
    </row>
    <row r="6869" spans="1:2" x14ac:dyDescent="0.25">
      <c r="A6869" s="62">
        <v>41102506</v>
      </c>
      <c r="B6869" s="63" t="s">
        <v>8063</v>
      </c>
    </row>
    <row r="6870" spans="1:2" x14ac:dyDescent="0.25">
      <c r="A6870" s="62">
        <v>41102507</v>
      </c>
      <c r="B6870" s="63" t="s">
        <v>7389</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5729</v>
      </c>
    </row>
    <row r="6875" spans="1:2" x14ac:dyDescent="0.25">
      <c r="A6875" s="62">
        <v>41102512</v>
      </c>
      <c r="B6875" s="63" t="s">
        <v>8894</v>
      </c>
    </row>
    <row r="6876" spans="1:2" x14ac:dyDescent="0.25">
      <c r="A6876" s="62">
        <v>41102513</v>
      </c>
      <c r="B6876" s="63" t="s">
        <v>8760</v>
      </c>
    </row>
    <row r="6877" spans="1:2" x14ac:dyDescent="0.25">
      <c r="A6877" s="62">
        <v>41102601</v>
      </c>
      <c r="B6877" s="63" t="s">
        <v>15061</v>
      </c>
    </row>
    <row r="6878" spans="1:2" x14ac:dyDescent="0.25">
      <c r="A6878" s="62">
        <v>41102602</v>
      </c>
      <c r="B6878" s="63" t="s">
        <v>12221</v>
      </c>
    </row>
    <row r="6879" spans="1:2" x14ac:dyDescent="0.25">
      <c r="A6879" s="62">
        <v>41102603</v>
      </c>
      <c r="B6879" s="63" t="s">
        <v>5366</v>
      </c>
    </row>
    <row r="6880" spans="1:2" x14ac:dyDescent="0.25">
      <c r="A6880" s="62">
        <v>41102604</v>
      </c>
      <c r="B6880" s="63" t="s">
        <v>16235</v>
      </c>
    </row>
    <row r="6881" spans="1:2" x14ac:dyDescent="0.25">
      <c r="A6881" s="62">
        <v>41102605</v>
      </c>
      <c r="B6881" s="63" t="s">
        <v>8140</v>
      </c>
    </row>
    <row r="6882" spans="1:2" x14ac:dyDescent="0.25">
      <c r="A6882" s="62">
        <v>41102606</v>
      </c>
      <c r="B6882" s="63" t="s">
        <v>12987</v>
      </c>
    </row>
    <row r="6883" spans="1:2" x14ac:dyDescent="0.25">
      <c r="A6883" s="62">
        <v>41102607</v>
      </c>
      <c r="B6883" s="63" t="s">
        <v>10060</v>
      </c>
    </row>
    <row r="6884" spans="1:2" x14ac:dyDescent="0.25">
      <c r="A6884" s="62">
        <v>41102608</v>
      </c>
      <c r="B6884" s="63" t="s">
        <v>15237</v>
      </c>
    </row>
    <row r="6885" spans="1:2" x14ac:dyDescent="0.25">
      <c r="A6885" s="62">
        <v>41102701</v>
      </c>
      <c r="B6885" s="63" t="s">
        <v>16621</v>
      </c>
    </row>
    <row r="6886" spans="1:2" x14ac:dyDescent="0.25">
      <c r="A6886" s="62">
        <v>41102702</v>
      </c>
      <c r="B6886" s="63" t="s">
        <v>11473</v>
      </c>
    </row>
    <row r="6887" spans="1:2" x14ac:dyDescent="0.25">
      <c r="A6887" s="62">
        <v>41102703</v>
      </c>
      <c r="B6887" s="63" t="s">
        <v>7518</v>
      </c>
    </row>
    <row r="6888" spans="1:2" x14ac:dyDescent="0.25">
      <c r="A6888" s="62">
        <v>41102704</v>
      </c>
      <c r="B6888" s="63" t="s">
        <v>14139</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8239</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15148</v>
      </c>
    </row>
    <row r="6901" spans="1:2" x14ac:dyDescent="0.25">
      <c r="A6901" s="62">
        <v>41102914</v>
      </c>
      <c r="B6901" s="63" t="s">
        <v>3225</v>
      </c>
    </row>
    <row r="6902" spans="1:2" x14ac:dyDescent="0.25">
      <c r="A6902" s="62">
        <v>41102915</v>
      </c>
      <c r="B6902" s="63" t="s">
        <v>16838</v>
      </c>
    </row>
    <row r="6903" spans="1:2" x14ac:dyDescent="0.25">
      <c r="A6903" s="62">
        <v>41102916</v>
      </c>
      <c r="B6903" s="63" t="s">
        <v>4887</v>
      </c>
    </row>
    <row r="6904" spans="1:2" x14ac:dyDescent="0.25">
      <c r="A6904" s="62">
        <v>41102917</v>
      </c>
      <c r="B6904" s="63" t="s">
        <v>9466</v>
      </c>
    </row>
    <row r="6905" spans="1:2" x14ac:dyDescent="0.25">
      <c r="A6905" s="62">
        <v>41102918</v>
      </c>
      <c r="B6905" s="63" t="s">
        <v>9164</v>
      </c>
    </row>
    <row r="6906" spans="1:2" x14ac:dyDescent="0.25">
      <c r="A6906" s="62">
        <v>41102919</v>
      </c>
      <c r="B6906" s="63" t="s">
        <v>15548</v>
      </c>
    </row>
    <row r="6907" spans="1:2" x14ac:dyDescent="0.25">
      <c r="A6907" s="62">
        <v>41102920</v>
      </c>
      <c r="B6907" s="63" t="s">
        <v>16232</v>
      </c>
    </row>
    <row r="6908" spans="1:2" x14ac:dyDescent="0.25">
      <c r="A6908" s="62">
        <v>41102921</v>
      </c>
      <c r="B6908" s="63" t="s">
        <v>9745</v>
      </c>
    </row>
    <row r="6909" spans="1:2" x14ac:dyDescent="0.25">
      <c r="A6909" s="62">
        <v>41102922</v>
      </c>
      <c r="B6909" s="63" t="s">
        <v>3295</v>
      </c>
    </row>
    <row r="6910" spans="1:2" x14ac:dyDescent="0.25">
      <c r="A6910" s="62">
        <v>41103001</v>
      </c>
      <c r="B6910" s="63" t="s">
        <v>4486</v>
      </c>
    </row>
    <row r="6911" spans="1:2" x14ac:dyDescent="0.25">
      <c r="A6911" s="62">
        <v>41103003</v>
      </c>
      <c r="B6911" s="63" t="s">
        <v>11335</v>
      </c>
    </row>
    <row r="6912" spans="1:2" x14ac:dyDescent="0.25">
      <c r="A6912" s="62">
        <v>41103004</v>
      </c>
      <c r="B6912" s="63" t="s">
        <v>4720</v>
      </c>
    </row>
    <row r="6913" spans="1:2" x14ac:dyDescent="0.25">
      <c r="A6913" s="62">
        <v>41103005</v>
      </c>
      <c r="B6913" s="63" t="s">
        <v>3374</v>
      </c>
    </row>
    <row r="6914" spans="1:2" x14ac:dyDescent="0.25">
      <c r="A6914" s="62">
        <v>41103006</v>
      </c>
      <c r="B6914" s="63" t="s">
        <v>14897</v>
      </c>
    </row>
    <row r="6915" spans="1:2" x14ac:dyDescent="0.25">
      <c r="A6915" s="62">
        <v>41103007</v>
      </c>
      <c r="B6915" s="63" t="s">
        <v>4224</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3541</v>
      </c>
    </row>
    <row r="6920" spans="1:2" x14ac:dyDescent="0.25">
      <c r="A6920" s="62">
        <v>41103013</v>
      </c>
      <c r="B6920" s="63" t="s">
        <v>5250</v>
      </c>
    </row>
    <row r="6921" spans="1:2" x14ac:dyDescent="0.25">
      <c r="A6921" s="62">
        <v>41103014</v>
      </c>
      <c r="B6921" s="63" t="s">
        <v>3435</v>
      </c>
    </row>
    <row r="6922" spans="1:2" x14ac:dyDescent="0.25">
      <c r="A6922" s="62">
        <v>41103015</v>
      </c>
      <c r="B6922" s="63" t="s">
        <v>9160</v>
      </c>
    </row>
    <row r="6923" spans="1:2" x14ac:dyDescent="0.25">
      <c r="A6923" s="62">
        <v>41103017</v>
      </c>
      <c r="B6923" s="63" t="s">
        <v>5205</v>
      </c>
    </row>
    <row r="6924" spans="1:2" x14ac:dyDescent="0.25">
      <c r="A6924" s="62">
        <v>41103019</v>
      </c>
      <c r="B6924" s="63" t="s">
        <v>17080</v>
      </c>
    </row>
    <row r="6925" spans="1:2" x14ac:dyDescent="0.25">
      <c r="A6925" s="62">
        <v>41103020</v>
      </c>
      <c r="B6925" s="63" t="s">
        <v>4192</v>
      </c>
    </row>
    <row r="6926" spans="1:2" x14ac:dyDescent="0.25">
      <c r="A6926" s="62">
        <v>41103021</v>
      </c>
      <c r="B6926" s="63" t="s">
        <v>11064</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5791</v>
      </c>
    </row>
    <row r="6931" spans="1:2" x14ac:dyDescent="0.25">
      <c r="A6931" s="62">
        <v>41103201</v>
      </c>
      <c r="B6931" s="63" t="s">
        <v>15705</v>
      </c>
    </row>
    <row r="6932" spans="1:2" x14ac:dyDescent="0.25">
      <c r="A6932" s="62">
        <v>41103202</v>
      </c>
      <c r="B6932" s="63" t="s">
        <v>6022</v>
      </c>
    </row>
    <row r="6933" spans="1:2" x14ac:dyDescent="0.25">
      <c r="A6933" s="62">
        <v>41103203</v>
      </c>
      <c r="B6933" s="63" t="s">
        <v>16840</v>
      </c>
    </row>
    <row r="6934" spans="1:2" x14ac:dyDescent="0.25">
      <c r="A6934" s="62">
        <v>41103205</v>
      </c>
      <c r="B6934" s="63" t="s">
        <v>6193</v>
      </c>
    </row>
    <row r="6935" spans="1:2" x14ac:dyDescent="0.25">
      <c r="A6935" s="62">
        <v>41103206</v>
      </c>
      <c r="B6935" s="63" t="s">
        <v>17148</v>
      </c>
    </row>
    <row r="6936" spans="1:2" x14ac:dyDescent="0.25">
      <c r="A6936" s="62">
        <v>41103207</v>
      </c>
      <c r="B6936" s="63" t="s">
        <v>12520</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4301</v>
      </c>
    </row>
    <row r="6942" spans="1:2" x14ac:dyDescent="0.25">
      <c r="A6942" s="62">
        <v>41103303</v>
      </c>
      <c r="B6942" s="63" t="s">
        <v>10311</v>
      </c>
    </row>
    <row r="6943" spans="1:2" x14ac:dyDescent="0.25">
      <c r="A6943" s="62">
        <v>41103305</v>
      </c>
      <c r="B6943" s="63" t="s">
        <v>3985</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15773</v>
      </c>
    </row>
    <row r="6948" spans="1:2" x14ac:dyDescent="0.25">
      <c r="A6948" s="62">
        <v>41103310</v>
      </c>
      <c r="B6948" s="63" t="s">
        <v>17781</v>
      </c>
    </row>
    <row r="6949" spans="1:2" x14ac:dyDescent="0.25">
      <c r="A6949" s="62">
        <v>41103311</v>
      </c>
      <c r="B6949" s="63" t="s">
        <v>451</v>
      </c>
    </row>
    <row r="6950" spans="1:2" x14ac:dyDescent="0.25">
      <c r="A6950" s="62">
        <v>41103312</v>
      </c>
      <c r="B6950" s="63" t="s">
        <v>4456</v>
      </c>
    </row>
    <row r="6951" spans="1:2" x14ac:dyDescent="0.25">
      <c r="A6951" s="62">
        <v>41103313</v>
      </c>
      <c r="B6951" s="63" t="s">
        <v>11800</v>
      </c>
    </row>
    <row r="6952" spans="1:2" x14ac:dyDescent="0.25">
      <c r="A6952" s="62">
        <v>41103314</v>
      </c>
      <c r="B6952" s="63" t="s">
        <v>901</v>
      </c>
    </row>
    <row r="6953" spans="1:2" x14ac:dyDescent="0.25">
      <c r="A6953" s="62">
        <v>41103315</v>
      </c>
      <c r="B6953" s="63" t="s">
        <v>8527</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14821</v>
      </c>
    </row>
    <row r="6958" spans="1:2" x14ac:dyDescent="0.25">
      <c r="A6958" s="62">
        <v>41103403</v>
      </c>
      <c r="B6958" s="63" t="s">
        <v>8647</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5426</v>
      </c>
    </row>
    <row r="6963" spans="1:2" x14ac:dyDescent="0.25">
      <c r="A6963" s="62">
        <v>41103410</v>
      </c>
      <c r="B6963" s="63" t="s">
        <v>5300</v>
      </c>
    </row>
    <row r="6964" spans="1:2" x14ac:dyDescent="0.25">
      <c r="A6964" s="62">
        <v>41103411</v>
      </c>
      <c r="B6964" s="63" t="s">
        <v>16740</v>
      </c>
    </row>
    <row r="6965" spans="1:2" x14ac:dyDescent="0.25">
      <c r="A6965" s="62">
        <v>41103412</v>
      </c>
      <c r="B6965" s="63" t="s">
        <v>18641</v>
      </c>
    </row>
    <row r="6966" spans="1:2" x14ac:dyDescent="0.25">
      <c r="A6966" s="62">
        <v>41103413</v>
      </c>
      <c r="B6966" s="63" t="s">
        <v>8792</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7274</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11257</v>
      </c>
    </row>
    <row r="6982" spans="1:2" x14ac:dyDescent="0.25">
      <c r="A6982" s="62">
        <v>41103703</v>
      </c>
      <c r="B6982" s="63" t="s">
        <v>4990</v>
      </c>
    </row>
    <row r="6983" spans="1:2" x14ac:dyDescent="0.25">
      <c r="A6983" s="62">
        <v>41103704</v>
      </c>
      <c r="B6983" s="63" t="s">
        <v>15593</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7625</v>
      </c>
    </row>
    <row r="6990" spans="1:2" x14ac:dyDescent="0.25">
      <c r="A6990" s="62">
        <v>41103711</v>
      </c>
      <c r="B6990" s="63" t="s">
        <v>12493</v>
      </c>
    </row>
    <row r="6991" spans="1:2" x14ac:dyDescent="0.25">
      <c r="A6991" s="62">
        <v>41103712</v>
      </c>
      <c r="B6991" s="63" t="s">
        <v>8054</v>
      </c>
    </row>
    <row r="6992" spans="1:2" x14ac:dyDescent="0.25">
      <c r="A6992" s="62">
        <v>41103713</v>
      </c>
      <c r="B6992" s="63" t="s">
        <v>14272</v>
      </c>
    </row>
    <row r="6993" spans="1:2" x14ac:dyDescent="0.25">
      <c r="A6993" s="62">
        <v>41103714</v>
      </c>
      <c r="B6993" s="63" t="s">
        <v>11327</v>
      </c>
    </row>
    <row r="6994" spans="1:2" x14ac:dyDescent="0.25">
      <c r="A6994" s="62">
        <v>41103715</v>
      </c>
      <c r="B6994" s="63" t="s">
        <v>10402</v>
      </c>
    </row>
    <row r="6995" spans="1:2" x14ac:dyDescent="0.25">
      <c r="A6995" s="62">
        <v>41103801</v>
      </c>
      <c r="B6995" s="63" t="s">
        <v>7425</v>
      </c>
    </row>
    <row r="6996" spans="1:2" x14ac:dyDescent="0.25">
      <c r="A6996" s="62">
        <v>41103802</v>
      </c>
      <c r="B6996" s="63" t="s">
        <v>3710</v>
      </c>
    </row>
    <row r="6997" spans="1:2" x14ac:dyDescent="0.25">
      <c r="A6997" s="62">
        <v>41103803</v>
      </c>
      <c r="B6997" s="63" t="s">
        <v>8867</v>
      </c>
    </row>
    <row r="6998" spans="1:2" x14ac:dyDescent="0.25">
      <c r="A6998" s="62">
        <v>41103804</v>
      </c>
      <c r="B6998" s="63" t="s">
        <v>16534</v>
      </c>
    </row>
    <row r="6999" spans="1:2" x14ac:dyDescent="0.25">
      <c r="A6999" s="62">
        <v>41103805</v>
      </c>
      <c r="B6999" s="63" t="s">
        <v>3605</v>
      </c>
    </row>
    <row r="7000" spans="1:2" x14ac:dyDescent="0.25">
      <c r="A7000" s="62">
        <v>41103806</v>
      </c>
      <c r="B7000" s="63" t="s">
        <v>7732</v>
      </c>
    </row>
    <row r="7001" spans="1:2" x14ac:dyDescent="0.25">
      <c r="A7001" s="62">
        <v>41103807</v>
      </c>
      <c r="B7001" s="63" t="s">
        <v>3063</v>
      </c>
    </row>
    <row r="7002" spans="1:2" x14ac:dyDescent="0.25">
      <c r="A7002" s="62">
        <v>41103808</v>
      </c>
      <c r="B7002" s="63" t="s">
        <v>12793</v>
      </c>
    </row>
    <row r="7003" spans="1:2" x14ac:dyDescent="0.25">
      <c r="A7003" s="62">
        <v>41103809</v>
      </c>
      <c r="B7003" s="63" t="s">
        <v>16123</v>
      </c>
    </row>
    <row r="7004" spans="1:2" x14ac:dyDescent="0.25">
      <c r="A7004" s="62">
        <v>41103810</v>
      </c>
      <c r="B7004" s="63" t="s">
        <v>11251</v>
      </c>
    </row>
    <row r="7005" spans="1:2" x14ac:dyDescent="0.25">
      <c r="A7005" s="62">
        <v>41103811</v>
      </c>
      <c r="B7005" s="63" t="s">
        <v>4423</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12222</v>
      </c>
    </row>
    <row r="7012" spans="1:2" x14ac:dyDescent="0.25">
      <c r="A7012" s="62">
        <v>41103902</v>
      </c>
      <c r="B7012" s="63" t="s">
        <v>7068</v>
      </c>
    </row>
    <row r="7013" spans="1:2" x14ac:dyDescent="0.25">
      <c r="A7013" s="62">
        <v>41103903</v>
      </c>
      <c r="B7013" s="63" t="s">
        <v>3446</v>
      </c>
    </row>
    <row r="7014" spans="1:2" x14ac:dyDescent="0.25">
      <c r="A7014" s="62">
        <v>41103904</v>
      </c>
      <c r="B7014" s="63" t="s">
        <v>16045</v>
      </c>
    </row>
    <row r="7015" spans="1:2" x14ac:dyDescent="0.25">
      <c r="A7015" s="62">
        <v>41103905</v>
      </c>
      <c r="B7015" s="63" t="s">
        <v>6458</v>
      </c>
    </row>
    <row r="7016" spans="1:2" x14ac:dyDescent="0.25">
      <c r="A7016" s="62">
        <v>41103906</v>
      </c>
      <c r="B7016" s="63" t="s">
        <v>10962</v>
      </c>
    </row>
    <row r="7017" spans="1:2" x14ac:dyDescent="0.25">
      <c r="A7017" s="62">
        <v>41103907</v>
      </c>
      <c r="B7017" s="63" t="s">
        <v>6398</v>
      </c>
    </row>
    <row r="7018" spans="1:2" x14ac:dyDescent="0.25">
      <c r="A7018" s="62">
        <v>41103908</v>
      </c>
      <c r="B7018" s="63" t="s">
        <v>10310</v>
      </c>
    </row>
    <row r="7019" spans="1:2" x14ac:dyDescent="0.25">
      <c r="A7019" s="62">
        <v>41103909</v>
      </c>
      <c r="B7019" s="63" t="s">
        <v>8072</v>
      </c>
    </row>
    <row r="7020" spans="1:2" x14ac:dyDescent="0.25">
      <c r="A7020" s="62">
        <v>41103910</v>
      </c>
      <c r="B7020" s="63" t="s">
        <v>8493</v>
      </c>
    </row>
    <row r="7021" spans="1:2" x14ac:dyDescent="0.25">
      <c r="A7021" s="62">
        <v>41103911</v>
      </c>
      <c r="B7021" s="63" t="s">
        <v>4269</v>
      </c>
    </row>
    <row r="7022" spans="1:2" x14ac:dyDescent="0.25">
      <c r="A7022" s="62">
        <v>41103912</v>
      </c>
      <c r="B7022" s="63" t="s">
        <v>18594</v>
      </c>
    </row>
    <row r="7023" spans="1:2" x14ac:dyDescent="0.25">
      <c r="A7023" s="62">
        <v>41103913</v>
      </c>
      <c r="B7023" s="63" t="s">
        <v>7302</v>
      </c>
    </row>
    <row r="7024" spans="1:2" x14ac:dyDescent="0.25">
      <c r="A7024" s="62">
        <v>41104001</v>
      </c>
      <c r="B7024" s="63" t="s">
        <v>10646</v>
      </c>
    </row>
    <row r="7025" spans="1:2" x14ac:dyDescent="0.25">
      <c r="A7025" s="62">
        <v>41104002</v>
      </c>
      <c r="B7025" s="63" t="s">
        <v>15274</v>
      </c>
    </row>
    <row r="7026" spans="1:2" x14ac:dyDescent="0.25">
      <c r="A7026" s="62">
        <v>41104003</v>
      </c>
      <c r="B7026" s="63" t="s">
        <v>6385</v>
      </c>
    </row>
    <row r="7027" spans="1:2" x14ac:dyDescent="0.25">
      <c r="A7027" s="62">
        <v>41104004</v>
      </c>
      <c r="B7027" s="63" t="s">
        <v>11483</v>
      </c>
    </row>
    <row r="7028" spans="1:2" x14ac:dyDescent="0.25">
      <c r="A7028" s="62">
        <v>41104005</v>
      </c>
      <c r="B7028" s="63" t="s">
        <v>4497</v>
      </c>
    </row>
    <row r="7029" spans="1:2" x14ac:dyDescent="0.25">
      <c r="A7029" s="62">
        <v>41104006</v>
      </c>
      <c r="B7029" s="63" t="s">
        <v>8741</v>
      </c>
    </row>
    <row r="7030" spans="1:2" x14ac:dyDescent="0.25">
      <c r="A7030" s="62">
        <v>41104007</v>
      </c>
      <c r="B7030" s="63" t="s">
        <v>13839</v>
      </c>
    </row>
    <row r="7031" spans="1:2" x14ac:dyDescent="0.25">
      <c r="A7031" s="62">
        <v>41104008</v>
      </c>
      <c r="B7031" s="63" t="s">
        <v>4255</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8743</v>
      </c>
    </row>
    <row r="7037" spans="1:2" x14ac:dyDescent="0.25">
      <c r="A7037" s="62">
        <v>41104014</v>
      </c>
      <c r="B7037" s="63" t="s">
        <v>15827</v>
      </c>
    </row>
    <row r="7038" spans="1:2" x14ac:dyDescent="0.25">
      <c r="A7038" s="62">
        <v>41104015</v>
      </c>
      <c r="B7038" s="63" t="s">
        <v>13572</v>
      </c>
    </row>
    <row r="7039" spans="1:2" x14ac:dyDescent="0.25">
      <c r="A7039" s="62">
        <v>41104016</v>
      </c>
      <c r="B7039" s="63" t="s">
        <v>9447</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14676</v>
      </c>
    </row>
    <row r="7047" spans="1:2" x14ac:dyDescent="0.25">
      <c r="A7047" s="62">
        <v>41104104</v>
      </c>
      <c r="B7047" s="63" t="s">
        <v>16460</v>
      </c>
    </row>
    <row r="7048" spans="1:2" x14ac:dyDescent="0.25">
      <c r="A7048" s="62">
        <v>41104105</v>
      </c>
      <c r="B7048" s="63" t="s">
        <v>4636</v>
      </c>
    </row>
    <row r="7049" spans="1:2" x14ac:dyDescent="0.25">
      <c r="A7049" s="62">
        <v>41104106</v>
      </c>
      <c r="B7049" s="63" t="s">
        <v>15901</v>
      </c>
    </row>
    <row r="7050" spans="1:2" x14ac:dyDescent="0.25">
      <c r="A7050" s="62">
        <v>41104107</v>
      </c>
      <c r="B7050" s="63" t="s">
        <v>11047</v>
      </c>
    </row>
    <row r="7051" spans="1:2" x14ac:dyDescent="0.25">
      <c r="A7051" s="62">
        <v>41104108</v>
      </c>
      <c r="B7051" s="63" t="s">
        <v>9413</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4817</v>
      </c>
    </row>
    <row r="7056" spans="1:2" x14ac:dyDescent="0.25">
      <c r="A7056" s="62">
        <v>41104114</v>
      </c>
      <c r="B7056" s="63" t="s">
        <v>10273</v>
      </c>
    </row>
    <row r="7057" spans="1:2" x14ac:dyDescent="0.25">
      <c r="A7057" s="62">
        <v>41104115</v>
      </c>
      <c r="B7057" s="63" t="s">
        <v>16228</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7495</v>
      </c>
    </row>
    <row r="7063" spans="1:2" x14ac:dyDescent="0.25">
      <c r="A7063" s="62">
        <v>41104121</v>
      </c>
      <c r="B7063" s="63" t="s">
        <v>1584</v>
      </c>
    </row>
    <row r="7064" spans="1:2" x14ac:dyDescent="0.25">
      <c r="A7064" s="62">
        <v>41104122</v>
      </c>
      <c r="B7064" s="63" t="s">
        <v>725</v>
      </c>
    </row>
    <row r="7065" spans="1:2" x14ac:dyDescent="0.25">
      <c r="A7065" s="62">
        <v>41104123</v>
      </c>
      <c r="B7065" s="63" t="s">
        <v>7947</v>
      </c>
    </row>
    <row r="7066" spans="1:2" x14ac:dyDescent="0.25">
      <c r="A7066" s="62">
        <v>41104124</v>
      </c>
      <c r="B7066" s="63" t="s">
        <v>17770</v>
      </c>
    </row>
    <row r="7067" spans="1:2" x14ac:dyDescent="0.25">
      <c r="A7067" s="62">
        <v>41104201</v>
      </c>
      <c r="B7067" s="63" t="s">
        <v>17489</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18347</v>
      </c>
    </row>
    <row r="7075" spans="1:2" x14ac:dyDescent="0.25">
      <c r="A7075" s="62">
        <v>41104209</v>
      </c>
      <c r="B7075" s="63" t="s">
        <v>8635</v>
      </c>
    </row>
    <row r="7076" spans="1:2" x14ac:dyDescent="0.25">
      <c r="A7076" s="62">
        <v>41104210</v>
      </c>
      <c r="B7076" s="63" t="s">
        <v>6726</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7390</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12924</v>
      </c>
    </row>
    <row r="7094" spans="1:2" x14ac:dyDescent="0.25">
      <c r="A7094" s="62">
        <v>41104408</v>
      </c>
      <c r="B7094" s="63" t="s">
        <v>17399</v>
      </c>
    </row>
    <row r="7095" spans="1:2" x14ac:dyDescent="0.25">
      <c r="A7095" s="62">
        <v>41104409</v>
      </c>
      <c r="B7095" s="63" t="s">
        <v>17537</v>
      </c>
    </row>
    <row r="7096" spans="1:2" x14ac:dyDescent="0.25">
      <c r="A7096" s="62">
        <v>41104410</v>
      </c>
      <c r="B7096" s="63" t="s">
        <v>15980</v>
      </c>
    </row>
    <row r="7097" spans="1:2" x14ac:dyDescent="0.25">
      <c r="A7097" s="62">
        <v>41104411</v>
      </c>
      <c r="B7097" s="63" t="s">
        <v>18631</v>
      </c>
    </row>
    <row r="7098" spans="1:2" x14ac:dyDescent="0.25">
      <c r="A7098" s="62">
        <v>41104412</v>
      </c>
      <c r="B7098" s="63" t="s">
        <v>7657</v>
      </c>
    </row>
    <row r="7099" spans="1:2" x14ac:dyDescent="0.25">
      <c r="A7099" s="62">
        <v>41104413</v>
      </c>
      <c r="B7099" s="63" t="s">
        <v>4254</v>
      </c>
    </row>
    <row r="7100" spans="1:2" x14ac:dyDescent="0.25">
      <c r="A7100" s="62">
        <v>41104414</v>
      </c>
      <c r="B7100" s="63" t="s">
        <v>5367</v>
      </c>
    </row>
    <row r="7101" spans="1:2" x14ac:dyDescent="0.25">
      <c r="A7101" s="62">
        <v>41104415</v>
      </c>
      <c r="B7101" s="63" t="s">
        <v>14195</v>
      </c>
    </row>
    <row r="7102" spans="1:2" x14ac:dyDescent="0.25">
      <c r="A7102" s="62">
        <v>41104416</v>
      </c>
      <c r="B7102" s="63" t="s">
        <v>4125</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13201</v>
      </c>
    </row>
    <row r="7107" spans="1:2" x14ac:dyDescent="0.25">
      <c r="A7107" s="62">
        <v>41104421</v>
      </c>
      <c r="B7107" s="63" t="s">
        <v>10878</v>
      </c>
    </row>
    <row r="7108" spans="1:2" x14ac:dyDescent="0.25">
      <c r="A7108" s="62">
        <v>41104422</v>
      </c>
      <c r="B7108" s="63" t="s">
        <v>15335</v>
      </c>
    </row>
    <row r="7109" spans="1:2" x14ac:dyDescent="0.25">
      <c r="A7109" s="62">
        <v>41104423</v>
      </c>
      <c r="B7109" s="63" t="s">
        <v>12047</v>
      </c>
    </row>
    <row r="7110" spans="1:2" x14ac:dyDescent="0.25">
      <c r="A7110" s="62">
        <v>41104424</v>
      </c>
      <c r="B7110" s="63" t="s">
        <v>8210</v>
      </c>
    </row>
    <row r="7111" spans="1:2" x14ac:dyDescent="0.25">
      <c r="A7111" s="62">
        <v>41104501</v>
      </c>
      <c r="B7111" s="63" t="s">
        <v>17800</v>
      </c>
    </row>
    <row r="7112" spans="1:2" x14ac:dyDescent="0.25">
      <c r="A7112" s="62">
        <v>41104502</v>
      </c>
      <c r="B7112" s="63" t="s">
        <v>31</v>
      </c>
    </row>
    <row r="7113" spans="1:2" x14ac:dyDescent="0.25">
      <c r="A7113" s="62">
        <v>41104503</v>
      </c>
      <c r="B7113" s="63" t="s">
        <v>8410</v>
      </c>
    </row>
    <row r="7114" spans="1:2" x14ac:dyDescent="0.25">
      <c r="A7114" s="62">
        <v>41104504</v>
      </c>
      <c r="B7114" s="63" t="s">
        <v>11475</v>
      </c>
    </row>
    <row r="7115" spans="1:2" x14ac:dyDescent="0.25">
      <c r="A7115" s="62">
        <v>41104505</v>
      </c>
      <c r="B7115" s="63" t="s">
        <v>11193</v>
      </c>
    </row>
    <row r="7116" spans="1:2" x14ac:dyDescent="0.25">
      <c r="A7116" s="62">
        <v>41104506</v>
      </c>
      <c r="B7116" s="63" t="s">
        <v>5662</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15534</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8750</v>
      </c>
    </row>
    <row r="7127" spans="1:2" x14ac:dyDescent="0.25">
      <c r="A7127" s="62">
        <v>41104605</v>
      </c>
      <c r="B7127" s="63" t="s">
        <v>10016</v>
      </c>
    </row>
    <row r="7128" spans="1:2" x14ac:dyDescent="0.25">
      <c r="A7128" s="62">
        <v>41104606</v>
      </c>
      <c r="B7128" s="63" t="s">
        <v>5145</v>
      </c>
    </row>
    <row r="7129" spans="1:2" x14ac:dyDescent="0.25">
      <c r="A7129" s="62">
        <v>41104607</v>
      </c>
      <c r="B7129" s="63" t="s">
        <v>6307</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13866</v>
      </c>
    </row>
    <row r="7138" spans="1:2" x14ac:dyDescent="0.25">
      <c r="A7138" s="62">
        <v>41104704</v>
      </c>
      <c r="B7138" s="63" t="s">
        <v>8109</v>
      </c>
    </row>
    <row r="7139" spans="1:2" x14ac:dyDescent="0.25">
      <c r="A7139" s="62">
        <v>41104801</v>
      </c>
      <c r="B7139" s="63" t="s">
        <v>6114</v>
      </c>
    </row>
    <row r="7140" spans="1:2" x14ac:dyDescent="0.25">
      <c r="A7140" s="62">
        <v>41104802</v>
      </c>
      <c r="B7140" s="63" t="s">
        <v>465</v>
      </c>
    </row>
    <row r="7141" spans="1:2" x14ac:dyDescent="0.25">
      <c r="A7141" s="62">
        <v>41104803</v>
      </c>
      <c r="B7141" s="63" t="s">
        <v>12000</v>
      </c>
    </row>
    <row r="7142" spans="1:2" x14ac:dyDescent="0.25">
      <c r="A7142" s="62">
        <v>41104804</v>
      </c>
      <c r="B7142" s="63" t="s">
        <v>8497</v>
      </c>
    </row>
    <row r="7143" spans="1:2" x14ac:dyDescent="0.25">
      <c r="A7143" s="62">
        <v>41104805</v>
      </c>
      <c r="B7143" s="63" t="s">
        <v>14894</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6423</v>
      </c>
    </row>
    <row r="7148" spans="1:2" x14ac:dyDescent="0.25">
      <c r="A7148" s="62">
        <v>41104810</v>
      </c>
      <c r="B7148" s="63" t="s">
        <v>12532</v>
      </c>
    </row>
    <row r="7149" spans="1:2" x14ac:dyDescent="0.25">
      <c r="A7149" s="62">
        <v>41104811</v>
      </c>
      <c r="B7149" s="63" t="s">
        <v>5025</v>
      </c>
    </row>
    <row r="7150" spans="1:2" x14ac:dyDescent="0.25">
      <c r="A7150" s="62">
        <v>41104812</v>
      </c>
      <c r="B7150" s="63" t="s">
        <v>7157</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17634</v>
      </c>
    </row>
    <row r="7158" spans="1:2" x14ac:dyDescent="0.25">
      <c r="A7158" s="62">
        <v>41104903</v>
      </c>
      <c r="B7158" s="63" t="s">
        <v>2294</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4637</v>
      </c>
    </row>
    <row r="7163" spans="1:2" x14ac:dyDescent="0.25">
      <c r="A7163" s="62">
        <v>41104908</v>
      </c>
      <c r="B7163" s="63" t="s">
        <v>3042</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2966</v>
      </c>
    </row>
    <row r="7174" spans="1:2" x14ac:dyDescent="0.25">
      <c r="A7174" s="62">
        <v>41104919</v>
      </c>
      <c r="B7174" s="63" t="s">
        <v>16018</v>
      </c>
    </row>
    <row r="7175" spans="1:2" x14ac:dyDescent="0.25">
      <c r="A7175" s="62">
        <v>41104920</v>
      </c>
      <c r="B7175" s="63" t="s">
        <v>6655</v>
      </c>
    </row>
    <row r="7176" spans="1:2" x14ac:dyDescent="0.25">
      <c r="A7176" s="62">
        <v>41104921</v>
      </c>
      <c r="B7176" s="63" t="s">
        <v>8803</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15500</v>
      </c>
    </row>
    <row r="7183" spans="1:2" x14ac:dyDescent="0.25">
      <c r="A7183" s="62">
        <v>41104928</v>
      </c>
      <c r="B7183" s="63" t="s">
        <v>18071</v>
      </c>
    </row>
    <row r="7184" spans="1:2" x14ac:dyDescent="0.25">
      <c r="A7184" s="62">
        <v>41104929</v>
      </c>
      <c r="B7184" s="63" t="s">
        <v>15653</v>
      </c>
    </row>
    <row r="7185" spans="1:2" x14ac:dyDescent="0.25">
      <c r="A7185" s="62">
        <v>41105001</v>
      </c>
      <c r="B7185" s="63" t="s">
        <v>2035</v>
      </c>
    </row>
    <row r="7186" spans="1:2" x14ac:dyDescent="0.25">
      <c r="A7186" s="62">
        <v>41105002</v>
      </c>
      <c r="B7186" s="63" t="s">
        <v>7217</v>
      </c>
    </row>
    <row r="7187" spans="1:2" x14ac:dyDescent="0.25">
      <c r="A7187" s="62">
        <v>41105003</v>
      </c>
      <c r="B7187" s="63" t="s">
        <v>15245</v>
      </c>
    </row>
    <row r="7188" spans="1:2" x14ac:dyDescent="0.25">
      <c r="A7188" s="62">
        <v>41105101</v>
      </c>
      <c r="B7188" s="63" t="s">
        <v>11542</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15409</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9949</v>
      </c>
    </row>
    <row r="7199" spans="1:2" x14ac:dyDescent="0.25">
      <c r="A7199" s="62">
        <v>41105203</v>
      </c>
      <c r="B7199" s="63" t="s">
        <v>3117</v>
      </c>
    </row>
    <row r="7200" spans="1:2" x14ac:dyDescent="0.25">
      <c r="A7200" s="62">
        <v>41105204</v>
      </c>
      <c r="B7200" s="63" t="s">
        <v>17519</v>
      </c>
    </row>
    <row r="7201" spans="1:2" x14ac:dyDescent="0.25">
      <c r="A7201" s="62">
        <v>41105205</v>
      </c>
      <c r="B7201" s="63" t="s">
        <v>4922</v>
      </c>
    </row>
    <row r="7202" spans="1:2" x14ac:dyDescent="0.25">
      <c r="A7202" s="62">
        <v>41105301</v>
      </c>
      <c r="B7202" s="63" t="s">
        <v>11144</v>
      </c>
    </row>
    <row r="7203" spans="1:2" x14ac:dyDescent="0.25">
      <c r="A7203" s="62">
        <v>41105302</v>
      </c>
      <c r="B7203" s="63" t="s">
        <v>16150</v>
      </c>
    </row>
    <row r="7204" spans="1:2" x14ac:dyDescent="0.25">
      <c r="A7204" s="62">
        <v>41105303</v>
      </c>
      <c r="B7204" s="63" t="s">
        <v>17990</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8467</v>
      </c>
    </row>
    <row r="7209" spans="1:2" x14ac:dyDescent="0.25">
      <c r="A7209" s="62">
        <v>41105309</v>
      </c>
      <c r="B7209" s="63" t="s">
        <v>7811</v>
      </c>
    </row>
    <row r="7210" spans="1:2" x14ac:dyDescent="0.25">
      <c r="A7210" s="62">
        <v>41105310</v>
      </c>
      <c r="B7210" s="63" t="s">
        <v>14811</v>
      </c>
    </row>
    <row r="7211" spans="1:2" x14ac:dyDescent="0.25">
      <c r="A7211" s="62">
        <v>41105311</v>
      </c>
      <c r="B7211" s="63" t="s">
        <v>12944</v>
      </c>
    </row>
    <row r="7212" spans="1:2" x14ac:dyDescent="0.25">
      <c r="A7212" s="62">
        <v>41105312</v>
      </c>
      <c r="B7212" s="63" t="s">
        <v>5159</v>
      </c>
    </row>
    <row r="7213" spans="1:2" x14ac:dyDescent="0.25">
      <c r="A7213" s="62">
        <v>41105313</v>
      </c>
      <c r="B7213" s="63" t="s">
        <v>3221</v>
      </c>
    </row>
    <row r="7214" spans="1:2" x14ac:dyDescent="0.25">
      <c r="A7214" s="62">
        <v>41105314</v>
      </c>
      <c r="B7214" s="63" t="s">
        <v>13913</v>
      </c>
    </row>
    <row r="7215" spans="1:2" x14ac:dyDescent="0.25">
      <c r="A7215" s="62">
        <v>41105315</v>
      </c>
      <c r="B7215" s="63" t="s">
        <v>8071</v>
      </c>
    </row>
    <row r="7216" spans="1:2" x14ac:dyDescent="0.25">
      <c r="A7216" s="62">
        <v>41105316</v>
      </c>
      <c r="B7216" s="63" t="s">
        <v>15921</v>
      </c>
    </row>
    <row r="7217" spans="1:2" x14ac:dyDescent="0.25">
      <c r="A7217" s="62">
        <v>41105317</v>
      </c>
      <c r="B7217" s="63" t="s">
        <v>5274</v>
      </c>
    </row>
    <row r="7218" spans="1:2" x14ac:dyDescent="0.25">
      <c r="A7218" s="62">
        <v>41105318</v>
      </c>
      <c r="B7218" s="63" t="s">
        <v>16420</v>
      </c>
    </row>
    <row r="7219" spans="1:2" x14ac:dyDescent="0.25">
      <c r="A7219" s="62">
        <v>41105319</v>
      </c>
      <c r="B7219" s="63" t="s">
        <v>16457</v>
      </c>
    </row>
    <row r="7220" spans="1:2" x14ac:dyDescent="0.25">
      <c r="A7220" s="62">
        <v>41105320</v>
      </c>
      <c r="B7220" s="63" t="s">
        <v>7994</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11171</v>
      </c>
    </row>
    <row r="7227" spans="1:2" x14ac:dyDescent="0.25">
      <c r="A7227" s="62">
        <v>41105327</v>
      </c>
      <c r="B7227" s="63" t="s">
        <v>4416</v>
      </c>
    </row>
    <row r="7228" spans="1:2" x14ac:dyDescent="0.25">
      <c r="A7228" s="62">
        <v>41105328</v>
      </c>
      <c r="B7228" s="63" t="s">
        <v>12181</v>
      </c>
    </row>
    <row r="7229" spans="1:2" x14ac:dyDescent="0.25">
      <c r="A7229" s="62">
        <v>41105329</v>
      </c>
      <c r="B7229" s="63" t="s">
        <v>2330</v>
      </c>
    </row>
    <row r="7230" spans="1:2" x14ac:dyDescent="0.25">
      <c r="A7230" s="62">
        <v>41105330</v>
      </c>
      <c r="B7230" s="63" t="s">
        <v>8912</v>
      </c>
    </row>
    <row r="7231" spans="1:2" x14ac:dyDescent="0.25">
      <c r="A7231" s="62">
        <v>41105331</v>
      </c>
      <c r="B7231" s="63" t="s">
        <v>2270</v>
      </c>
    </row>
    <row r="7232" spans="1:2" x14ac:dyDescent="0.25">
      <c r="A7232" s="62">
        <v>41105332</v>
      </c>
      <c r="B7232" s="63" t="s">
        <v>11631</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12083</v>
      </c>
    </row>
    <row r="7237" spans="1:2" x14ac:dyDescent="0.25">
      <c r="A7237" s="62">
        <v>41105337</v>
      </c>
      <c r="B7237" s="63" t="s">
        <v>6587</v>
      </c>
    </row>
    <row r="7238" spans="1:2" x14ac:dyDescent="0.25">
      <c r="A7238" s="62">
        <v>41105338</v>
      </c>
      <c r="B7238" s="63" t="s">
        <v>18156</v>
      </c>
    </row>
    <row r="7239" spans="1:2" x14ac:dyDescent="0.25">
      <c r="A7239" s="62">
        <v>41105339</v>
      </c>
      <c r="B7239" s="63" t="s">
        <v>1552</v>
      </c>
    </row>
    <row r="7240" spans="1:2" x14ac:dyDescent="0.25">
      <c r="A7240" s="62">
        <v>41105501</v>
      </c>
      <c r="B7240" s="63" t="s">
        <v>15275</v>
      </c>
    </row>
    <row r="7241" spans="1:2" x14ac:dyDescent="0.25">
      <c r="A7241" s="62">
        <v>41105502</v>
      </c>
      <c r="B7241" s="63" t="s">
        <v>5540</v>
      </c>
    </row>
    <row r="7242" spans="1:2" x14ac:dyDescent="0.25">
      <c r="A7242" s="62">
        <v>41105503</v>
      </c>
      <c r="B7242" s="63" t="s">
        <v>10027</v>
      </c>
    </row>
    <row r="7243" spans="1:2" x14ac:dyDescent="0.25">
      <c r="A7243" s="62">
        <v>41105504</v>
      </c>
      <c r="B7243" s="63" t="s">
        <v>8779</v>
      </c>
    </row>
    <row r="7244" spans="1:2" x14ac:dyDescent="0.25">
      <c r="A7244" s="62">
        <v>41105505</v>
      </c>
      <c r="B7244" s="63" t="s">
        <v>16096</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5799</v>
      </c>
    </row>
    <row r="7254" spans="1:2" x14ac:dyDescent="0.25">
      <c r="A7254" s="62">
        <v>41105515</v>
      </c>
      <c r="B7254" s="63" t="s">
        <v>7958</v>
      </c>
    </row>
    <row r="7255" spans="1:2" x14ac:dyDescent="0.25">
      <c r="A7255" s="62">
        <v>41105516</v>
      </c>
      <c r="B7255" s="63" t="s">
        <v>9667</v>
      </c>
    </row>
    <row r="7256" spans="1:2" x14ac:dyDescent="0.25">
      <c r="A7256" s="62">
        <v>41105517</v>
      </c>
      <c r="B7256" s="63" t="s">
        <v>2731</v>
      </c>
    </row>
    <row r="7257" spans="1:2" x14ac:dyDescent="0.25">
      <c r="A7257" s="62">
        <v>41105518</v>
      </c>
      <c r="B7257" s="63" t="s">
        <v>6671</v>
      </c>
    </row>
    <row r="7258" spans="1:2" x14ac:dyDescent="0.25">
      <c r="A7258" s="62">
        <v>41105519</v>
      </c>
      <c r="B7258" s="63" t="s">
        <v>1112</v>
      </c>
    </row>
    <row r="7259" spans="1:2" x14ac:dyDescent="0.25">
      <c r="A7259" s="62">
        <v>41105520</v>
      </c>
      <c r="B7259" s="63" t="s">
        <v>4834</v>
      </c>
    </row>
    <row r="7260" spans="1:2" x14ac:dyDescent="0.25">
      <c r="A7260" s="62">
        <v>41105601</v>
      </c>
      <c r="B7260" s="63" t="s">
        <v>16826</v>
      </c>
    </row>
    <row r="7261" spans="1:2" x14ac:dyDescent="0.25">
      <c r="A7261" s="62">
        <v>41105701</v>
      </c>
      <c r="B7261" s="63" t="s">
        <v>17483</v>
      </c>
    </row>
    <row r="7262" spans="1:2" x14ac:dyDescent="0.25">
      <c r="A7262" s="62">
        <v>41105801</v>
      </c>
      <c r="B7262" s="63" t="s">
        <v>5473</v>
      </c>
    </row>
    <row r="7263" spans="1:2" x14ac:dyDescent="0.25">
      <c r="A7263" s="62">
        <v>41105802</v>
      </c>
      <c r="B7263" s="63" t="s">
        <v>4365</v>
      </c>
    </row>
    <row r="7264" spans="1:2" x14ac:dyDescent="0.25">
      <c r="A7264" s="62">
        <v>41105803</v>
      </c>
      <c r="B7264" s="63" t="s">
        <v>11890</v>
      </c>
    </row>
    <row r="7265" spans="1:2" x14ac:dyDescent="0.25">
      <c r="A7265" s="62">
        <v>41105804</v>
      </c>
      <c r="B7265" s="63" t="s">
        <v>8478</v>
      </c>
    </row>
    <row r="7266" spans="1:2" x14ac:dyDescent="0.25">
      <c r="A7266" s="62">
        <v>41105901</v>
      </c>
      <c r="B7266" s="63" t="s">
        <v>438</v>
      </c>
    </row>
    <row r="7267" spans="1:2" x14ac:dyDescent="0.25">
      <c r="A7267" s="62">
        <v>41105902</v>
      </c>
      <c r="B7267" s="63" t="s">
        <v>12579</v>
      </c>
    </row>
    <row r="7268" spans="1:2" x14ac:dyDescent="0.25">
      <c r="A7268" s="62">
        <v>41105903</v>
      </c>
      <c r="B7268" s="63" t="s">
        <v>8006</v>
      </c>
    </row>
    <row r="7269" spans="1:2" x14ac:dyDescent="0.25">
      <c r="A7269" s="62">
        <v>41105904</v>
      </c>
      <c r="B7269" s="63" t="s">
        <v>3634</v>
      </c>
    </row>
    <row r="7270" spans="1:2" x14ac:dyDescent="0.25">
      <c r="A7270" s="62">
        <v>41105905</v>
      </c>
      <c r="B7270" s="63" t="s">
        <v>14840</v>
      </c>
    </row>
    <row r="7271" spans="1:2" x14ac:dyDescent="0.25">
      <c r="A7271" s="62">
        <v>41105906</v>
      </c>
      <c r="B7271" s="63" t="s">
        <v>9456</v>
      </c>
    </row>
    <row r="7272" spans="1:2" x14ac:dyDescent="0.25">
      <c r="A7272" s="62">
        <v>41105907</v>
      </c>
      <c r="B7272" s="63" t="s">
        <v>15360</v>
      </c>
    </row>
    <row r="7273" spans="1:2" x14ac:dyDescent="0.25">
      <c r="A7273" s="62">
        <v>41105908</v>
      </c>
      <c r="B7273" s="63" t="s">
        <v>952</v>
      </c>
    </row>
    <row r="7274" spans="1:2" x14ac:dyDescent="0.25">
      <c r="A7274" s="62">
        <v>41106001</v>
      </c>
      <c r="B7274" s="63" t="s">
        <v>4534</v>
      </c>
    </row>
    <row r="7275" spans="1:2" x14ac:dyDescent="0.25">
      <c r="A7275" s="62">
        <v>41106002</v>
      </c>
      <c r="B7275" s="63" t="s">
        <v>18256</v>
      </c>
    </row>
    <row r="7276" spans="1:2" x14ac:dyDescent="0.25">
      <c r="A7276" s="62">
        <v>41106003</v>
      </c>
      <c r="B7276" s="63" t="s">
        <v>15890</v>
      </c>
    </row>
    <row r="7277" spans="1:2" x14ac:dyDescent="0.25">
      <c r="A7277" s="62">
        <v>41106004</v>
      </c>
      <c r="B7277" s="63" t="s">
        <v>12738</v>
      </c>
    </row>
    <row r="7278" spans="1:2" x14ac:dyDescent="0.25">
      <c r="A7278" s="62">
        <v>41106005</v>
      </c>
      <c r="B7278" s="63" t="s">
        <v>8683</v>
      </c>
    </row>
    <row r="7279" spans="1:2" x14ac:dyDescent="0.25">
      <c r="A7279" s="62">
        <v>41106006</v>
      </c>
      <c r="B7279" s="63" t="s">
        <v>3950</v>
      </c>
    </row>
    <row r="7280" spans="1:2" x14ac:dyDescent="0.25">
      <c r="A7280" s="62">
        <v>41106101</v>
      </c>
      <c r="B7280" s="63" t="s">
        <v>15530</v>
      </c>
    </row>
    <row r="7281" spans="1:2" x14ac:dyDescent="0.25">
      <c r="A7281" s="62">
        <v>41106102</v>
      </c>
      <c r="B7281" s="63" t="s">
        <v>9309</v>
      </c>
    </row>
    <row r="7282" spans="1:2" x14ac:dyDescent="0.25">
      <c r="A7282" s="62">
        <v>41106103</v>
      </c>
      <c r="B7282" s="63" t="s">
        <v>14300</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4310</v>
      </c>
    </row>
    <row r="7295" spans="1:2" x14ac:dyDescent="0.25">
      <c r="A7295" s="62">
        <v>41106212</v>
      </c>
      <c r="B7295" s="63" t="s">
        <v>4800</v>
      </c>
    </row>
    <row r="7296" spans="1:2" x14ac:dyDescent="0.25">
      <c r="A7296" s="62">
        <v>41106213</v>
      </c>
      <c r="B7296" s="63" t="s">
        <v>16411</v>
      </c>
    </row>
    <row r="7297" spans="1:2" x14ac:dyDescent="0.25">
      <c r="A7297" s="62">
        <v>41106214</v>
      </c>
      <c r="B7297" s="63" t="s">
        <v>4006</v>
      </c>
    </row>
    <row r="7298" spans="1:2" x14ac:dyDescent="0.25">
      <c r="A7298" s="62">
        <v>41106215</v>
      </c>
      <c r="B7298" s="63" t="s">
        <v>4955</v>
      </c>
    </row>
    <row r="7299" spans="1:2" x14ac:dyDescent="0.25">
      <c r="A7299" s="62">
        <v>41106216</v>
      </c>
      <c r="B7299" s="63" t="s">
        <v>2849</v>
      </c>
    </row>
    <row r="7300" spans="1:2" x14ac:dyDescent="0.25">
      <c r="A7300" s="62">
        <v>41106217</v>
      </c>
      <c r="B7300" s="63" t="s">
        <v>11545</v>
      </c>
    </row>
    <row r="7301" spans="1:2" x14ac:dyDescent="0.25">
      <c r="A7301" s="62">
        <v>41106218</v>
      </c>
      <c r="B7301" s="63" t="s">
        <v>2928</v>
      </c>
    </row>
    <row r="7302" spans="1:2" x14ac:dyDescent="0.25">
      <c r="A7302" s="62">
        <v>41106219</v>
      </c>
      <c r="B7302" s="63" t="s">
        <v>14997</v>
      </c>
    </row>
    <row r="7303" spans="1:2" x14ac:dyDescent="0.25">
      <c r="A7303" s="62">
        <v>41106220</v>
      </c>
      <c r="B7303" s="63" t="s">
        <v>16277</v>
      </c>
    </row>
    <row r="7304" spans="1:2" x14ac:dyDescent="0.25">
      <c r="A7304" s="62">
        <v>41106221</v>
      </c>
      <c r="B7304" s="63" t="s">
        <v>12955</v>
      </c>
    </row>
    <row r="7305" spans="1:2" x14ac:dyDescent="0.25">
      <c r="A7305" s="62">
        <v>41106222</v>
      </c>
      <c r="B7305" s="63" t="s">
        <v>4000</v>
      </c>
    </row>
    <row r="7306" spans="1:2" x14ac:dyDescent="0.25">
      <c r="A7306" s="62">
        <v>41106223</v>
      </c>
      <c r="B7306" s="63" t="s">
        <v>7245</v>
      </c>
    </row>
    <row r="7307" spans="1:2" x14ac:dyDescent="0.25">
      <c r="A7307" s="62">
        <v>41106301</v>
      </c>
      <c r="B7307" s="63" t="s">
        <v>12178</v>
      </c>
    </row>
    <row r="7308" spans="1:2" x14ac:dyDescent="0.25">
      <c r="A7308" s="62">
        <v>41106302</v>
      </c>
      <c r="B7308" s="63" t="s">
        <v>15242</v>
      </c>
    </row>
    <row r="7309" spans="1:2" x14ac:dyDescent="0.25">
      <c r="A7309" s="62">
        <v>41106303</v>
      </c>
      <c r="B7309" s="63" t="s">
        <v>6474</v>
      </c>
    </row>
    <row r="7310" spans="1:2" x14ac:dyDescent="0.25">
      <c r="A7310" s="62">
        <v>41106304</v>
      </c>
      <c r="B7310" s="63" t="s">
        <v>9294</v>
      </c>
    </row>
    <row r="7311" spans="1:2" x14ac:dyDescent="0.25">
      <c r="A7311" s="62">
        <v>41106305</v>
      </c>
      <c r="B7311" s="63" t="s">
        <v>7746</v>
      </c>
    </row>
    <row r="7312" spans="1:2" x14ac:dyDescent="0.25">
      <c r="A7312" s="62">
        <v>41106306</v>
      </c>
      <c r="B7312" s="63" t="s">
        <v>18472</v>
      </c>
    </row>
    <row r="7313" spans="1:2" x14ac:dyDescent="0.25">
      <c r="A7313" s="62">
        <v>41106307</v>
      </c>
      <c r="B7313" s="63" t="s">
        <v>12908</v>
      </c>
    </row>
    <row r="7314" spans="1:2" x14ac:dyDescent="0.25">
      <c r="A7314" s="62">
        <v>41106308</v>
      </c>
      <c r="B7314" s="63" t="s">
        <v>10970</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4069</v>
      </c>
    </row>
    <row r="7319" spans="1:2" x14ac:dyDescent="0.25">
      <c r="A7319" s="62">
        <v>41106313</v>
      </c>
      <c r="B7319" s="63" t="s">
        <v>12906</v>
      </c>
    </row>
    <row r="7320" spans="1:2" x14ac:dyDescent="0.25">
      <c r="A7320" s="62">
        <v>41106314</v>
      </c>
      <c r="B7320" s="63" t="s">
        <v>16649</v>
      </c>
    </row>
    <row r="7321" spans="1:2" x14ac:dyDescent="0.25">
      <c r="A7321" s="62">
        <v>41106401</v>
      </c>
      <c r="B7321" s="63" t="s">
        <v>2943</v>
      </c>
    </row>
    <row r="7322" spans="1:2" x14ac:dyDescent="0.25">
      <c r="A7322" s="62">
        <v>41106402</v>
      </c>
      <c r="B7322" s="63" t="s">
        <v>5658</v>
      </c>
    </row>
    <row r="7323" spans="1:2" x14ac:dyDescent="0.25">
      <c r="A7323" s="62">
        <v>41106403</v>
      </c>
      <c r="B7323" s="63" t="s">
        <v>1980</v>
      </c>
    </row>
    <row r="7324" spans="1:2" x14ac:dyDescent="0.25">
      <c r="A7324" s="62">
        <v>41106501</v>
      </c>
      <c r="B7324" s="63" t="s">
        <v>9505</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14888</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5394</v>
      </c>
    </row>
    <row r="7333" spans="1:2" x14ac:dyDescent="0.25">
      <c r="A7333" s="62">
        <v>41106510</v>
      </c>
      <c r="B7333" s="63" t="s">
        <v>7647</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8327</v>
      </c>
    </row>
    <row r="7338" spans="1:2" x14ac:dyDescent="0.25">
      <c r="A7338" s="62">
        <v>41106515</v>
      </c>
      <c r="B7338" s="63" t="s">
        <v>18556</v>
      </c>
    </row>
    <row r="7339" spans="1:2" x14ac:dyDescent="0.25">
      <c r="A7339" s="62">
        <v>41106601</v>
      </c>
      <c r="B7339" s="63" t="s">
        <v>9009</v>
      </c>
    </row>
    <row r="7340" spans="1:2" x14ac:dyDescent="0.25">
      <c r="A7340" s="62">
        <v>41106602</v>
      </c>
      <c r="B7340" s="63" t="s">
        <v>8701</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15655</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16696</v>
      </c>
    </row>
    <row r="7351" spans="1:2" x14ac:dyDescent="0.25">
      <c r="A7351" s="62">
        <v>41106613</v>
      </c>
      <c r="B7351" s="63" t="s">
        <v>5338</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5043</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7570</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8431</v>
      </c>
    </row>
    <row r="7371" spans="1:2" x14ac:dyDescent="0.25">
      <c r="A7371" s="62">
        <v>41111511</v>
      </c>
      <c r="B7371" s="63" t="s">
        <v>5055</v>
      </c>
    </row>
    <row r="7372" spans="1:2" x14ac:dyDescent="0.25">
      <c r="A7372" s="62">
        <v>41111512</v>
      </c>
      <c r="B7372" s="63" t="s">
        <v>17609</v>
      </c>
    </row>
    <row r="7373" spans="1:2" x14ac:dyDescent="0.25">
      <c r="A7373" s="62">
        <v>41111513</v>
      </c>
      <c r="B7373" s="63" t="s">
        <v>15384</v>
      </c>
    </row>
    <row r="7374" spans="1:2" x14ac:dyDescent="0.25">
      <c r="A7374" s="62">
        <v>41111515</v>
      </c>
      <c r="B7374" s="63" t="s">
        <v>7352</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7593</v>
      </c>
    </row>
    <row r="7379" spans="1:2" x14ac:dyDescent="0.25">
      <c r="A7379" s="62">
        <v>41111603</v>
      </c>
      <c r="B7379" s="63" t="s">
        <v>8576</v>
      </c>
    </row>
    <row r="7380" spans="1:2" x14ac:dyDescent="0.25">
      <c r="A7380" s="62">
        <v>41111604</v>
      </c>
      <c r="B7380" s="63" t="s">
        <v>16213</v>
      </c>
    </row>
    <row r="7381" spans="1:2" x14ac:dyDescent="0.25">
      <c r="A7381" s="62">
        <v>41111605</v>
      </c>
      <c r="B7381" s="63" t="s">
        <v>8714</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4356</v>
      </c>
    </row>
    <row r="7386" spans="1:2" x14ac:dyDescent="0.25">
      <c r="A7386" s="62">
        <v>41111615</v>
      </c>
      <c r="B7386" s="63" t="s">
        <v>2146</v>
      </c>
    </row>
    <row r="7387" spans="1:2" x14ac:dyDescent="0.25">
      <c r="A7387" s="62">
        <v>41111616</v>
      </c>
      <c r="B7387" s="63" t="s">
        <v>680</v>
      </c>
    </row>
    <row r="7388" spans="1:2" x14ac:dyDescent="0.25">
      <c r="A7388" s="62">
        <v>41111617</v>
      </c>
      <c r="B7388" s="63" t="s">
        <v>8045</v>
      </c>
    </row>
    <row r="7389" spans="1:2" x14ac:dyDescent="0.25">
      <c r="A7389" s="62">
        <v>41111618</v>
      </c>
      <c r="B7389" s="63" t="s">
        <v>12070</v>
      </c>
    </row>
    <row r="7390" spans="1:2" x14ac:dyDescent="0.25">
      <c r="A7390" s="62">
        <v>41111619</v>
      </c>
      <c r="B7390" s="63" t="s">
        <v>13620</v>
      </c>
    </row>
    <row r="7391" spans="1:2" x14ac:dyDescent="0.25">
      <c r="A7391" s="62">
        <v>41111620</v>
      </c>
      <c r="B7391" s="63" t="s">
        <v>10869</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13335</v>
      </c>
    </row>
    <row r="7396" spans="1:2" x14ac:dyDescent="0.25">
      <c r="A7396" s="62">
        <v>41111702</v>
      </c>
      <c r="B7396" s="63" t="s">
        <v>8560</v>
      </c>
    </row>
    <row r="7397" spans="1:2" x14ac:dyDescent="0.25">
      <c r="A7397" s="62">
        <v>41111703</v>
      </c>
      <c r="B7397" s="63" t="s">
        <v>10499</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5741</v>
      </c>
    </row>
    <row r="7402" spans="1:2" x14ac:dyDescent="0.25">
      <c r="A7402" s="62">
        <v>41111708</v>
      </c>
      <c r="B7402" s="63" t="s">
        <v>6484</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4622</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7874</v>
      </c>
    </row>
    <row r="7413" spans="1:2" x14ac:dyDescent="0.25">
      <c r="A7413" s="62">
        <v>41111719</v>
      </c>
      <c r="B7413" s="63" t="s">
        <v>17054</v>
      </c>
    </row>
    <row r="7414" spans="1:2" x14ac:dyDescent="0.25">
      <c r="A7414" s="62">
        <v>41111720</v>
      </c>
      <c r="B7414" s="63" t="s">
        <v>6697</v>
      </c>
    </row>
    <row r="7415" spans="1:2" x14ac:dyDescent="0.25">
      <c r="A7415" s="62">
        <v>41111721</v>
      </c>
      <c r="B7415" s="63" t="s">
        <v>15708</v>
      </c>
    </row>
    <row r="7416" spans="1:2" x14ac:dyDescent="0.25">
      <c r="A7416" s="62">
        <v>41111722</v>
      </c>
      <c r="B7416" s="63" t="s">
        <v>6000</v>
      </c>
    </row>
    <row r="7417" spans="1:2" x14ac:dyDescent="0.25">
      <c r="A7417" s="62">
        <v>41111723</v>
      </c>
      <c r="B7417" s="63" t="s">
        <v>10445</v>
      </c>
    </row>
    <row r="7418" spans="1:2" x14ac:dyDescent="0.25">
      <c r="A7418" s="62">
        <v>41111724</v>
      </c>
      <c r="B7418" s="63" t="s">
        <v>13497</v>
      </c>
    </row>
    <row r="7419" spans="1:2" x14ac:dyDescent="0.25">
      <c r="A7419" s="62">
        <v>41111725</v>
      </c>
      <c r="B7419" s="63" t="s">
        <v>18081</v>
      </c>
    </row>
    <row r="7420" spans="1:2" x14ac:dyDescent="0.25">
      <c r="A7420" s="62">
        <v>41111726</v>
      </c>
      <c r="B7420" s="63" t="s">
        <v>12744</v>
      </c>
    </row>
    <row r="7421" spans="1:2" x14ac:dyDescent="0.25">
      <c r="A7421" s="62">
        <v>41111727</v>
      </c>
      <c r="B7421" s="63" t="s">
        <v>4776</v>
      </c>
    </row>
    <row r="7422" spans="1:2" x14ac:dyDescent="0.25">
      <c r="A7422" s="62">
        <v>41111728</v>
      </c>
      <c r="B7422" s="63" t="s">
        <v>5140</v>
      </c>
    </row>
    <row r="7423" spans="1:2" x14ac:dyDescent="0.25">
      <c r="A7423" s="62">
        <v>41111729</v>
      </c>
      <c r="B7423" s="63" t="s">
        <v>17968</v>
      </c>
    </row>
    <row r="7424" spans="1:2" x14ac:dyDescent="0.25">
      <c r="A7424" s="62">
        <v>41111730</v>
      </c>
      <c r="B7424" s="63" t="s">
        <v>3301</v>
      </c>
    </row>
    <row r="7425" spans="1:2" x14ac:dyDescent="0.25">
      <c r="A7425" s="62">
        <v>41111731</v>
      </c>
      <c r="B7425" s="63" t="s">
        <v>13354</v>
      </c>
    </row>
    <row r="7426" spans="1:2" x14ac:dyDescent="0.25">
      <c r="A7426" s="62">
        <v>41111733</v>
      </c>
      <c r="B7426" s="63" t="s">
        <v>13167</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9564</v>
      </c>
    </row>
    <row r="7431" spans="1:2" x14ac:dyDescent="0.25">
      <c r="A7431" s="62">
        <v>41111738</v>
      </c>
      <c r="B7431" s="63" t="s">
        <v>7701</v>
      </c>
    </row>
    <row r="7432" spans="1:2" x14ac:dyDescent="0.25">
      <c r="A7432" s="62">
        <v>41111739</v>
      </c>
      <c r="B7432" s="63" t="s">
        <v>5255</v>
      </c>
    </row>
    <row r="7433" spans="1:2" x14ac:dyDescent="0.25">
      <c r="A7433" s="62">
        <v>41111801</v>
      </c>
      <c r="B7433" s="63" t="s">
        <v>6941</v>
      </c>
    </row>
    <row r="7434" spans="1:2" x14ac:dyDescent="0.25">
      <c r="A7434" s="62">
        <v>41111802</v>
      </c>
      <c r="B7434" s="63" t="s">
        <v>44</v>
      </c>
    </row>
    <row r="7435" spans="1:2" x14ac:dyDescent="0.25">
      <c r="A7435" s="62">
        <v>41111803</v>
      </c>
      <c r="B7435" s="63" t="s">
        <v>3577</v>
      </c>
    </row>
    <row r="7436" spans="1:2" x14ac:dyDescent="0.25">
      <c r="A7436" s="62">
        <v>41111804</v>
      </c>
      <c r="B7436" s="63" t="s">
        <v>16050</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14404</v>
      </c>
    </row>
    <row r="7442" spans="1:2" x14ac:dyDescent="0.25">
      <c r="A7442" s="62">
        <v>41111901</v>
      </c>
      <c r="B7442" s="63" t="s">
        <v>4642</v>
      </c>
    </row>
    <row r="7443" spans="1:2" x14ac:dyDescent="0.25">
      <c r="A7443" s="62">
        <v>41111902</v>
      </c>
      <c r="B7443" s="63" t="s">
        <v>7554</v>
      </c>
    </row>
    <row r="7444" spans="1:2" x14ac:dyDescent="0.25">
      <c r="A7444" s="62">
        <v>41111903</v>
      </c>
      <c r="B7444" s="63" t="s">
        <v>4353</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6356</v>
      </c>
    </row>
    <row r="7449" spans="1:2" x14ac:dyDescent="0.25">
      <c r="A7449" s="62">
        <v>41111908</v>
      </c>
      <c r="B7449" s="63" t="s">
        <v>2226</v>
      </c>
    </row>
    <row r="7450" spans="1:2" x14ac:dyDescent="0.25">
      <c r="A7450" s="62">
        <v>41111909</v>
      </c>
      <c r="B7450" s="63" t="s">
        <v>14287</v>
      </c>
    </row>
    <row r="7451" spans="1:2" x14ac:dyDescent="0.25">
      <c r="A7451" s="62">
        <v>41111910</v>
      </c>
      <c r="B7451" s="63" t="s">
        <v>8204</v>
      </c>
    </row>
    <row r="7452" spans="1:2" x14ac:dyDescent="0.25">
      <c r="A7452" s="62">
        <v>41111911</v>
      </c>
      <c r="B7452" s="63" t="s">
        <v>14570</v>
      </c>
    </row>
    <row r="7453" spans="1:2" x14ac:dyDescent="0.25">
      <c r="A7453" s="62">
        <v>41111912</v>
      </c>
      <c r="B7453" s="63" t="s">
        <v>2718</v>
      </c>
    </row>
    <row r="7454" spans="1:2" x14ac:dyDescent="0.25">
      <c r="A7454" s="62">
        <v>41111913</v>
      </c>
      <c r="B7454" s="63" t="s">
        <v>5755</v>
      </c>
    </row>
    <row r="7455" spans="1:2" x14ac:dyDescent="0.25">
      <c r="A7455" s="62">
        <v>41111914</v>
      </c>
      <c r="B7455" s="63" t="s">
        <v>15364</v>
      </c>
    </row>
    <row r="7456" spans="1:2" x14ac:dyDescent="0.25">
      <c r="A7456" s="62">
        <v>41111915</v>
      </c>
      <c r="B7456" s="63" t="s">
        <v>16083</v>
      </c>
    </row>
    <row r="7457" spans="1:2" x14ac:dyDescent="0.25">
      <c r="A7457" s="62">
        <v>41111916</v>
      </c>
      <c r="B7457" s="63" t="s">
        <v>13030</v>
      </c>
    </row>
    <row r="7458" spans="1:2" x14ac:dyDescent="0.25">
      <c r="A7458" s="62">
        <v>41111917</v>
      </c>
      <c r="B7458" s="63" t="s">
        <v>7969</v>
      </c>
    </row>
    <row r="7459" spans="1:2" x14ac:dyDescent="0.25">
      <c r="A7459" s="62">
        <v>41111918</v>
      </c>
      <c r="B7459" s="63" t="s">
        <v>16417</v>
      </c>
    </row>
    <row r="7460" spans="1:2" x14ac:dyDescent="0.25">
      <c r="A7460" s="62">
        <v>41111919</v>
      </c>
      <c r="B7460" s="63" t="s">
        <v>7089</v>
      </c>
    </row>
    <row r="7461" spans="1:2" x14ac:dyDescent="0.25">
      <c r="A7461" s="62">
        <v>41111920</v>
      </c>
      <c r="B7461" s="63" t="s">
        <v>14887</v>
      </c>
    </row>
    <row r="7462" spans="1:2" x14ac:dyDescent="0.25">
      <c r="A7462" s="62">
        <v>41111921</v>
      </c>
      <c r="B7462" s="63" t="s">
        <v>5945</v>
      </c>
    </row>
    <row r="7463" spans="1:2" x14ac:dyDescent="0.25">
      <c r="A7463" s="62">
        <v>41111922</v>
      </c>
      <c r="B7463" s="63" t="s">
        <v>17648</v>
      </c>
    </row>
    <row r="7464" spans="1:2" x14ac:dyDescent="0.25">
      <c r="A7464" s="62">
        <v>41111923</v>
      </c>
      <c r="B7464" s="63" t="s">
        <v>10525</v>
      </c>
    </row>
    <row r="7465" spans="1:2" x14ac:dyDescent="0.25">
      <c r="A7465" s="62">
        <v>41111924</v>
      </c>
      <c r="B7465" s="63" t="s">
        <v>5377</v>
      </c>
    </row>
    <row r="7466" spans="1:2" x14ac:dyDescent="0.25">
      <c r="A7466" s="62">
        <v>41111926</v>
      </c>
      <c r="B7466" s="63" t="s">
        <v>8143</v>
      </c>
    </row>
    <row r="7467" spans="1:2" x14ac:dyDescent="0.25">
      <c r="A7467" s="62">
        <v>41111927</v>
      </c>
      <c r="B7467" s="63" t="s">
        <v>6181</v>
      </c>
    </row>
    <row r="7468" spans="1:2" x14ac:dyDescent="0.25">
      <c r="A7468" s="62">
        <v>41111928</v>
      </c>
      <c r="B7468" s="63" t="s">
        <v>3862</v>
      </c>
    </row>
    <row r="7469" spans="1:2" x14ac:dyDescent="0.25">
      <c r="A7469" s="62">
        <v>41111929</v>
      </c>
      <c r="B7469" s="63" t="s">
        <v>9953</v>
      </c>
    </row>
    <row r="7470" spans="1:2" x14ac:dyDescent="0.25">
      <c r="A7470" s="62">
        <v>41111930</v>
      </c>
      <c r="B7470" s="63" t="s">
        <v>7976</v>
      </c>
    </row>
    <row r="7471" spans="1:2" x14ac:dyDescent="0.25">
      <c r="A7471" s="62">
        <v>41111931</v>
      </c>
      <c r="B7471" s="63" t="s">
        <v>15681</v>
      </c>
    </row>
    <row r="7472" spans="1:2" x14ac:dyDescent="0.25">
      <c r="A7472" s="62">
        <v>41111932</v>
      </c>
      <c r="B7472" s="63" t="s">
        <v>3969</v>
      </c>
    </row>
    <row r="7473" spans="1:2" x14ac:dyDescent="0.25">
      <c r="A7473" s="62">
        <v>41111933</v>
      </c>
      <c r="B7473" s="63" t="s">
        <v>7687</v>
      </c>
    </row>
    <row r="7474" spans="1:2" x14ac:dyDescent="0.25">
      <c r="A7474" s="62">
        <v>41111934</v>
      </c>
      <c r="B7474" s="63" t="s">
        <v>7076</v>
      </c>
    </row>
    <row r="7475" spans="1:2" x14ac:dyDescent="0.25">
      <c r="A7475" s="62">
        <v>41111935</v>
      </c>
      <c r="B7475" s="63" t="s">
        <v>4339</v>
      </c>
    </row>
    <row r="7476" spans="1:2" x14ac:dyDescent="0.25">
      <c r="A7476" s="62">
        <v>41111936</v>
      </c>
      <c r="B7476" s="63" t="s">
        <v>17874</v>
      </c>
    </row>
    <row r="7477" spans="1:2" x14ac:dyDescent="0.25">
      <c r="A7477" s="62">
        <v>41111937</v>
      </c>
      <c r="B7477" s="63" t="s">
        <v>14708</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12877</v>
      </c>
    </row>
    <row r="7484" spans="1:2" x14ac:dyDescent="0.25">
      <c r="A7484" s="62">
        <v>41111944</v>
      </c>
      <c r="B7484" s="63" t="s">
        <v>5549</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4251</v>
      </c>
    </row>
    <row r="7492" spans="1:2" x14ac:dyDescent="0.25">
      <c r="A7492" s="62">
        <v>41112105</v>
      </c>
      <c r="B7492" s="63" t="s">
        <v>3971</v>
      </c>
    </row>
    <row r="7493" spans="1:2" x14ac:dyDescent="0.25">
      <c r="A7493" s="62">
        <v>41112106</v>
      </c>
      <c r="B7493" s="63" t="s">
        <v>13343</v>
      </c>
    </row>
    <row r="7494" spans="1:2" x14ac:dyDescent="0.25">
      <c r="A7494" s="62">
        <v>41112107</v>
      </c>
      <c r="B7494" s="63" t="s">
        <v>6928</v>
      </c>
    </row>
    <row r="7495" spans="1:2" x14ac:dyDescent="0.25">
      <c r="A7495" s="62">
        <v>41112108</v>
      </c>
      <c r="B7495" s="63" t="s">
        <v>14355</v>
      </c>
    </row>
    <row r="7496" spans="1:2" x14ac:dyDescent="0.25">
      <c r="A7496" s="62">
        <v>41112201</v>
      </c>
      <c r="B7496" s="63" t="s">
        <v>2296</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5585</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15864</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3934</v>
      </c>
    </row>
    <row r="7514" spans="1:2" x14ac:dyDescent="0.25">
      <c r="A7514" s="62">
        <v>41112220</v>
      </c>
      <c r="B7514" s="63" t="s">
        <v>4656</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7507</v>
      </c>
    </row>
    <row r="7525" spans="1:2" x14ac:dyDescent="0.25">
      <c r="A7525" s="62">
        <v>41112406</v>
      </c>
      <c r="B7525" s="63" t="s">
        <v>10280</v>
      </c>
    </row>
    <row r="7526" spans="1:2" x14ac:dyDescent="0.25">
      <c r="A7526" s="62">
        <v>41112407</v>
      </c>
      <c r="B7526" s="63" t="s">
        <v>5108</v>
      </c>
    </row>
    <row r="7527" spans="1:2" x14ac:dyDescent="0.25">
      <c r="A7527" s="62">
        <v>41112408</v>
      </c>
      <c r="B7527" s="63" t="s">
        <v>1010</v>
      </c>
    </row>
    <row r="7528" spans="1:2" x14ac:dyDescent="0.25">
      <c r="A7528" s="62">
        <v>41112409</v>
      </c>
      <c r="B7528" s="63" t="s">
        <v>17047</v>
      </c>
    </row>
    <row r="7529" spans="1:2" x14ac:dyDescent="0.25">
      <c r="A7529" s="62">
        <v>41112410</v>
      </c>
      <c r="B7529" s="63" t="s">
        <v>8383</v>
      </c>
    </row>
    <row r="7530" spans="1:2" x14ac:dyDescent="0.25">
      <c r="A7530" s="62">
        <v>41112411</v>
      </c>
      <c r="B7530" s="63" t="s">
        <v>6589</v>
      </c>
    </row>
    <row r="7531" spans="1:2" x14ac:dyDescent="0.25">
      <c r="A7531" s="62">
        <v>41112501</v>
      </c>
      <c r="B7531" s="63" t="s">
        <v>6693</v>
      </c>
    </row>
    <row r="7532" spans="1:2" x14ac:dyDescent="0.25">
      <c r="A7532" s="62">
        <v>41112502</v>
      </c>
      <c r="B7532" s="63" t="s">
        <v>3411</v>
      </c>
    </row>
    <row r="7533" spans="1:2" x14ac:dyDescent="0.25">
      <c r="A7533" s="62">
        <v>41112503</v>
      </c>
      <c r="B7533" s="63" t="s">
        <v>10787</v>
      </c>
    </row>
    <row r="7534" spans="1:2" x14ac:dyDescent="0.25">
      <c r="A7534" s="62">
        <v>41112504</v>
      </c>
      <c r="B7534" s="63" t="s">
        <v>5690</v>
      </c>
    </row>
    <row r="7535" spans="1:2" x14ac:dyDescent="0.25">
      <c r="A7535" s="62">
        <v>41112505</v>
      </c>
      <c r="B7535" s="63" t="s">
        <v>15168</v>
      </c>
    </row>
    <row r="7536" spans="1:2" x14ac:dyDescent="0.25">
      <c r="A7536" s="62">
        <v>41112506</v>
      </c>
      <c r="B7536" s="63" t="s">
        <v>13959</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17415</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2962</v>
      </c>
    </row>
    <row r="7552" spans="1:2" x14ac:dyDescent="0.25">
      <c r="A7552" s="62">
        <v>41112803</v>
      </c>
      <c r="B7552" s="63" t="s">
        <v>17328</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6062</v>
      </c>
    </row>
    <row r="7560" spans="1:2" x14ac:dyDescent="0.25">
      <c r="A7560" s="62">
        <v>41113004</v>
      </c>
      <c r="B7560" s="63" t="s">
        <v>11599</v>
      </c>
    </row>
    <row r="7561" spans="1:2" x14ac:dyDescent="0.25">
      <c r="A7561" s="62">
        <v>41113005</v>
      </c>
      <c r="B7561" s="63" t="s">
        <v>2234</v>
      </c>
    </row>
    <row r="7562" spans="1:2" x14ac:dyDescent="0.25">
      <c r="A7562" s="62">
        <v>41113006</v>
      </c>
      <c r="B7562" s="63" t="s">
        <v>9560</v>
      </c>
    </row>
    <row r="7563" spans="1:2" x14ac:dyDescent="0.25">
      <c r="A7563" s="62">
        <v>41113007</v>
      </c>
      <c r="B7563" s="63" t="s">
        <v>9057</v>
      </c>
    </row>
    <row r="7564" spans="1:2" x14ac:dyDescent="0.25">
      <c r="A7564" s="62">
        <v>41113008</v>
      </c>
      <c r="B7564" s="63" t="s">
        <v>14531</v>
      </c>
    </row>
    <row r="7565" spans="1:2" x14ac:dyDescent="0.25">
      <c r="A7565" s="62">
        <v>41113009</v>
      </c>
      <c r="B7565" s="63" t="s">
        <v>15186</v>
      </c>
    </row>
    <row r="7566" spans="1:2" x14ac:dyDescent="0.25">
      <c r="A7566" s="62">
        <v>41113010</v>
      </c>
      <c r="B7566" s="63" t="s">
        <v>17731</v>
      </c>
    </row>
    <row r="7567" spans="1:2" x14ac:dyDescent="0.25">
      <c r="A7567" s="62">
        <v>41113023</v>
      </c>
      <c r="B7567" s="63" t="s">
        <v>10951</v>
      </c>
    </row>
    <row r="7568" spans="1:2" x14ac:dyDescent="0.25">
      <c r="A7568" s="62">
        <v>41113024</v>
      </c>
      <c r="B7568" s="63" t="s">
        <v>11284</v>
      </c>
    </row>
    <row r="7569" spans="1:2" x14ac:dyDescent="0.25">
      <c r="A7569" s="62">
        <v>41113025</v>
      </c>
      <c r="B7569" s="63" t="s">
        <v>8275</v>
      </c>
    </row>
    <row r="7570" spans="1:2" x14ac:dyDescent="0.25">
      <c r="A7570" s="62">
        <v>41113026</v>
      </c>
      <c r="B7570" s="63" t="s">
        <v>2162</v>
      </c>
    </row>
    <row r="7571" spans="1:2" x14ac:dyDescent="0.25">
      <c r="A7571" s="62">
        <v>41113027</v>
      </c>
      <c r="B7571" s="63" t="s">
        <v>13148</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14922</v>
      </c>
    </row>
    <row r="7576" spans="1:2" x14ac:dyDescent="0.25">
      <c r="A7576" s="62">
        <v>41113034</v>
      </c>
      <c r="B7576" s="63" t="s">
        <v>18396</v>
      </c>
    </row>
    <row r="7577" spans="1:2" x14ac:dyDescent="0.25">
      <c r="A7577" s="62">
        <v>41113035</v>
      </c>
      <c r="B7577" s="63" t="s">
        <v>11679</v>
      </c>
    </row>
    <row r="7578" spans="1:2" x14ac:dyDescent="0.25">
      <c r="A7578" s="62">
        <v>41113036</v>
      </c>
      <c r="B7578" s="63" t="s">
        <v>16429</v>
      </c>
    </row>
    <row r="7579" spans="1:2" x14ac:dyDescent="0.25">
      <c r="A7579" s="62">
        <v>41113037</v>
      </c>
      <c r="B7579" s="63" t="s">
        <v>8232</v>
      </c>
    </row>
    <row r="7580" spans="1:2" x14ac:dyDescent="0.25">
      <c r="A7580" s="62">
        <v>41113101</v>
      </c>
      <c r="B7580" s="63" t="s">
        <v>4193</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1724</v>
      </c>
    </row>
    <row r="7585" spans="1:2" x14ac:dyDescent="0.25">
      <c r="A7585" s="62">
        <v>41113106</v>
      </c>
      <c r="B7585" s="63" t="s">
        <v>6146</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5336</v>
      </c>
    </row>
    <row r="7590" spans="1:2" x14ac:dyDescent="0.25">
      <c r="A7590" s="62">
        <v>41113111</v>
      </c>
      <c r="B7590" s="63" t="s">
        <v>11017</v>
      </c>
    </row>
    <row r="7591" spans="1:2" x14ac:dyDescent="0.25">
      <c r="A7591" s="62">
        <v>41113112</v>
      </c>
      <c r="B7591" s="63" t="s">
        <v>13187</v>
      </c>
    </row>
    <row r="7592" spans="1:2" x14ac:dyDescent="0.25">
      <c r="A7592" s="62">
        <v>41113113</v>
      </c>
      <c r="B7592" s="63" t="s">
        <v>15789</v>
      </c>
    </row>
    <row r="7593" spans="1:2" x14ac:dyDescent="0.25">
      <c r="A7593" s="62">
        <v>41113114</v>
      </c>
      <c r="B7593" s="63" t="s">
        <v>17935</v>
      </c>
    </row>
    <row r="7594" spans="1:2" x14ac:dyDescent="0.25">
      <c r="A7594" s="62">
        <v>41113115</v>
      </c>
      <c r="B7594" s="63" t="s">
        <v>13506</v>
      </c>
    </row>
    <row r="7595" spans="1:2" x14ac:dyDescent="0.25">
      <c r="A7595" s="62">
        <v>41113116</v>
      </c>
      <c r="B7595" s="63" t="s">
        <v>6382</v>
      </c>
    </row>
    <row r="7596" spans="1:2" x14ac:dyDescent="0.25">
      <c r="A7596" s="62">
        <v>41113117</v>
      </c>
      <c r="B7596" s="63" t="s">
        <v>4333</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8491</v>
      </c>
    </row>
    <row r="7601" spans="1:2" x14ac:dyDescent="0.25">
      <c r="A7601" s="62">
        <v>41113304</v>
      </c>
      <c r="B7601" s="63" t="s">
        <v>14411</v>
      </c>
    </row>
    <row r="7602" spans="1:2" x14ac:dyDescent="0.25">
      <c r="A7602" s="62">
        <v>41113305</v>
      </c>
      <c r="B7602" s="63" t="s">
        <v>9684</v>
      </c>
    </row>
    <row r="7603" spans="1:2" x14ac:dyDescent="0.25">
      <c r="A7603" s="62">
        <v>41113306</v>
      </c>
      <c r="B7603" s="63" t="s">
        <v>5117</v>
      </c>
    </row>
    <row r="7604" spans="1:2" x14ac:dyDescent="0.25">
      <c r="A7604" s="62">
        <v>41113308</v>
      </c>
      <c r="B7604" s="63" t="s">
        <v>3424</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6198</v>
      </c>
    </row>
    <row r="7610" spans="1:2" x14ac:dyDescent="0.25">
      <c r="A7610" s="62">
        <v>41113314</v>
      </c>
      <c r="B7610" s="63" t="s">
        <v>4412</v>
      </c>
    </row>
    <row r="7611" spans="1:2" x14ac:dyDescent="0.25">
      <c r="A7611" s="62">
        <v>41113315</v>
      </c>
      <c r="B7611" s="63" t="s">
        <v>7108</v>
      </c>
    </row>
    <row r="7612" spans="1:2" x14ac:dyDescent="0.25">
      <c r="A7612" s="62">
        <v>41113316</v>
      </c>
      <c r="B7612" s="63" t="s">
        <v>16991</v>
      </c>
    </row>
    <row r="7613" spans="1:2" x14ac:dyDescent="0.25">
      <c r="A7613" s="62">
        <v>41113318</v>
      </c>
      <c r="B7613" s="63" t="s">
        <v>14269</v>
      </c>
    </row>
    <row r="7614" spans="1:2" x14ac:dyDescent="0.25">
      <c r="A7614" s="62">
        <v>41113319</v>
      </c>
      <c r="B7614" s="63" t="s">
        <v>4760</v>
      </c>
    </row>
    <row r="7615" spans="1:2" x14ac:dyDescent="0.25">
      <c r="A7615" s="62">
        <v>41113320</v>
      </c>
      <c r="B7615" s="63" t="s">
        <v>4320</v>
      </c>
    </row>
    <row r="7616" spans="1:2" x14ac:dyDescent="0.25">
      <c r="A7616" s="62">
        <v>41113321</v>
      </c>
      <c r="B7616" s="63" t="s">
        <v>4050</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18584</v>
      </c>
    </row>
    <row r="7624" spans="1:2" x14ac:dyDescent="0.25">
      <c r="A7624" s="62">
        <v>41113406</v>
      </c>
      <c r="B7624" s="63" t="s">
        <v>1887</v>
      </c>
    </row>
    <row r="7625" spans="1:2" x14ac:dyDescent="0.25">
      <c r="A7625" s="62">
        <v>41113407</v>
      </c>
      <c r="B7625" s="63" t="s">
        <v>5428</v>
      </c>
    </row>
    <row r="7626" spans="1:2" x14ac:dyDescent="0.25">
      <c r="A7626" s="62">
        <v>41113601</v>
      </c>
      <c r="B7626" s="63" t="s">
        <v>15490</v>
      </c>
    </row>
    <row r="7627" spans="1:2" x14ac:dyDescent="0.25">
      <c r="A7627" s="62">
        <v>41113602</v>
      </c>
      <c r="B7627" s="63" t="s">
        <v>6564</v>
      </c>
    </row>
    <row r="7628" spans="1:2" x14ac:dyDescent="0.25">
      <c r="A7628" s="62">
        <v>41113603</v>
      </c>
      <c r="B7628" s="63" t="s">
        <v>7006</v>
      </c>
    </row>
    <row r="7629" spans="1:2" x14ac:dyDescent="0.25">
      <c r="A7629" s="62">
        <v>41113604</v>
      </c>
      <c r="B7629" s="63" t="s">
        <v>13582</v>
      </c>
    </row>
    <row r="7630" spans="1:2" x14ac:dyDescent="0.25">
      <c r="A7630" s="62">
        <v>41113605</v>
      </c>
      <c r="B7630" s="63" t="s">
        <v>5944</v>
      </c>
    </row>
    <row r="7631" spans="1:2" x14ac:dyDescent="0.25">
      <c r="A7631" s="62">
        <v>41113606</v>
      </c>
      <c r="B7631" s="63" t="s">
        <v>784</v>
      </c>
    </row>
    <row r="7632" spans="1:2" x14ac:dyDescent="0.25">
      <c r="A7632" s="62">
        <v>41113607</v>
      </c>
      <c r="B7632" s="63" t="s">
        <v>5784</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8101</v>
      </c>
    </row>
    <row r="7640" spans="1:2" x14ac:dyDescent="0.25">
      <c r="A7640" s="62">
        <v>41113617</v>
      </c>
      <c r="B7640" s="63" t="s">
        <v>7750</v>
      </c>
    </row>
    <row r="7641" spans="1:2" x14ac:dyDescent="0.25">
      <c r="A7641" s="62">
        <v>41113618</v>
      </c>
      <c r="B7641" s="63" t="s">
        <v>14162</v>
      </c>
    </row>
    <row r="7642" spans="1:2" x14ac:dyDescent="0.25">
      <c r="A7642" s="62">
        <v>41113619</v>
      </c>
      <c r="B7642" s="63" t="s">
        <v>449</v>
      </c>
    </row>
    <row r="7643" spans="1:2" x14ac:dyDescent="0.25">
      <c r="A7643" s="62">
        <v>41113620</v>
      </c>
      <c r="B7643" s="63" t="s">
        <v>9503</v>
      </c>
    </row>
    <row r="7644" spans="1:2" x14ac:dyDescent="0.25">
      <c r="A7644" s="62">
        <v>41113621</v>
      </c>
      <c r="B7644" s="63" t="s">
        <v>4648</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3315</v>
      </c>
    </row>
    <row r="7653" spans="1:2" x14ac:dyDescent="0.25">
      <c r="A7653" s="62">
        <v>41113630</v>
      </c>
      <c r="B7653" s="63" t="s">
        <v>3820</v>
      </c>
    </row>
    <row r="7654" spans="1:2" x14ac:dyDescent="0.25">
      <c r="A7654" s="62">
        <v>41113631</v>
      </c>
      <c r="B7654" s="63" t="s">
        <v>10939</v>
      </c>
    </row>
    <row r="7655" spans="1:2" x14ac:dyDescent="0.25">
      <c r="A7655" s="62">
        <v>41113632</v>
      </c>
      <c r="B7655" s="63" t="s">
        <v>14465</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11357</v>
      </c>
    </row>
    <row r="7660" spans="1:2" x14ac:dyDescent="0.25">
      <c r="A7660" s="62">
        <v>41113637</v>
      </c>
      <c r="B7660" s="63" t="s">
        <v>5732</v>
      </c>
    </row>
    <row r="7661" spans="1:2" x14ac:dyDescent="0.25">
      <c r="A7661" s="62">
        <v>41113638</v>
      </c>
      <c r="B7661" s="63" t="s">
        <v>18211</v>
      </c>
    </row>
    <row r="7662" spans="1:2" x14ac:dyDescent="0.25">
      <c r="A7662" s="62">
        <v>41113639</v>
      </c>
      <c r="B7662" s="63" t="s">
        <v>5674</v>
      </c>
    </row>
    <row r="7663" spans="1:2" x14ac:dyDescent="0.25">
      <c r="A7663" s="62">
        <v>41113640</v>
      </c>
      <c r="B7663" s="63" t="s">
        <v>10252</v>
      </c>
    </row>
    <row r="7664" spans="1:2" x14ac:dyDescent="0.25">
      <c r="A7664" s="62">
        <v>41113641</v>
      </c>
      <c r="B7664" s="63" t="s">
        <v>14187</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5239</v>
      </c>
    </row>
    <row r="7669" spans="1:2" x14ac:dyDescent="0.25">
      <c r="A7669" s="62">
        <v>41113646</v>
      </c>
      <c r="B7669" s="63" t="s">
        <v>13550</v>
      </c>
    </row>
    <row r="7670" spans="1:2" x14ac:dyDescent="0.25">
      <c r="A7670" s="62">
        <v>41113647</v>
      </c>
      <c r="B7670" s="63" t="s">
        <v>11291</v>
      </c>
    </row>
    <row r="7671" spans="1:2" x14ac:dyDescent="0.25">
      <c r="A7671" s="62">
        <v>41113648</v>
      </c>
      <c r="B7671" s="63" t="s">
        <v>14368</v>
      </c>
    </row>
    <row r="7672" spans="1:2" x14ac:dyDescent="0.25">
      <c r="A7672" s="62">
        <v>41113701</v>
      </c>
      <c r="B7672" s="63" t="s">
        <v>1050</v>
      </c>
    </row>
    <row r="7673" spans="1:2" x14ac:dyDescent="0.25">
      <c r="A7673" s="62">
        <v>41113702</v>
      </c>
      <c r="B7673" s="63" t="s">
        <v>15674</v>
      </c>
    </row>
    <row r="7674" spans="1:2" x14ac:dyDescent="0.25">
      <c r="A7674" s="62">
        <v>41113703</v>
      </c>
      <c r="B7674" s="63" t="s">
        <v>8998</v>
      </c>
    </row>
    <row r="7675" spans="1:2" x14ac:dyDescent="0.25">
      <c r="A7675" s="62">
        <v>41113704</v>
      </c>
      <c r="B7675" s="63" t="s">
        <v>9954</v>
      </c>
    </row>
    <row r="7676" spans="1:2" x14ac:dyDescent="0.25">
      <c r="A7676" s="62">
        <v>41113705</v>
      </c>
      <c r="B7676" s="63" t="s">
        <v>8020</v>
      </c>
    </row>
    <row r="7677" spans="1:2" x14ac:dyDescent="0.25">
      <c r="A7677" s="62">
        <v>41113706</v>
      </c>
      <c r="B7677" s="63" t="s">
        <v>1065</v>
      </c>
    </row>
    <row r="7678" spans="1:2" x14ac:dyDescent="0.25">
      <c r="A7678" s="62">
        <v>41113707</v>
      </c>
      <c r="B7678" s="63" t="s">
        <v>18811</v>
      </c>
    </row>
    <row r="7679" spans="1:2" x14ac:dyDescent="0.25">
      <c r="A7679" s="62">
        <v>41113708</v>
      </c>
      <c r="B7679" s="63" t="s">
        <v>11093</v>
      </c>
    </row>
    <row r="7680" spans="1:2" x14ac:dyDescent="0.25">
      <c r="A7680" s="62">
        <v>41113709</v>
      </c>
      <c r="B7680" s="63" t="s">
        <v>1848</v>
      </c>
    </row>
    <row r="7681" spans="1:2" x14ac:dyDescent="0.25">
      <c r="A7681" s="62">
        <v>41113710</v>
      </c>
      <c r="B7681" s="63" t="s">
        <v>14423</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4925</v>
      </c>
    </row>
    <row r="7686" spans="1:2" x14ac:dyDescent="0.25">
      <c r="A7686" s="62">
        <v>41113715</v>
      </c>
      <c r="B7686" s="63" t="s">
        <v>1386</v>
      </c>
    </row>
    <row r="7687" spans="1:2" x14ac:dyDescent="0.25">
      <c r="A7687" s="62">
        <v>41113716</v>
      </c>
      <c r="B7687" s="63" t="s">
        <v>17370</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6705</v>
      </c>
    </row>
    <row r="7694" spans="1:2" x14ac:dyDescent="0.25">
      <c r="A7694" s="62">
        <v>41113805</v>
      </c>
      <c r="B7694" s="63" t="s">
        <v>4611</v>
      </c>
    </row>
    <row r="7695" spans="1:2" x14ac:dyDescent="0.25">
      <c r="A7695" s="62">
        <v>41113806</v>
      </c>
      <c r="B7695" s="63" t="s">
        <v>9099</v>
      </c>
    </row>
    <row r="7696" spans="1:2" x14ac:dyDescent="0.25">
      <c r="A7696" s="62">
        <v>41113807</v>
      </c>
      <c r="B7696" s="63" t="s">
        <v>10230</v>
      </c>
    </row>
    <row r="7697" spans="1:2" x14ac:dyDescent="0.25">
      <c r="A7697" s="62">
        <v>41113808</v>
      </c>
      <c r="B7697" s="63" t="s">
        <v>14336</v>
      </c>
    </row>
    <row r="7698" spans="1:2" x14ac:dyDescent="0.25">
      <c r="A7698" s="62">
        <v>41113901</v>
      </c>
      <c r="B7698" s="63" t="s">
        <v>10808</v>
      </c>
    </row>
    <row r="7699" spans="1:2" x14ac:dyDescent="0.25">
      <c r="A7699" s="62">
        <v>41113902</v>
      </c>
      <c r="B7699" s="63" t="s">
        <v>9169</v>
      </c>
    </row>
    <row r="7700" spans="1:2" x14ac:dyDescent="0.25">
      <c r="A7700" s="62">
        <v>41113903</v>
      </c>
      <c r="B7700" s="63" t="s">
        <v>5494</v>
      </c>
    </row>
    <row r="7701" spans="1:2" x14ac:dyDescent="0.25">
      <c r="A7701" s="62">
        <v>41113904</v>
      </c>
      <c r="B7701" s="63" t="s">
        <v>5812</v>
      </c>
    </row>
    <row r="7702" spans="1:2" x14ac:dyDescent="0.25">
      <c r="A7702" s="62">
        <v>41113905</v>
      </c>
      <c r="B7702" s="63" t="s">
        <v>17657</v>
      </c>
    </row>
    <row r="7703" spans="1:2" x14ac:dyDescent="0.25">
      <c r="A7703" s="62">
        <v>41113906</v>
      </c>
      <c r="B7703" s="63" t="s">
        <v>9070</v>
      </c>
    </row>
    <row r="7704" spans="1:2" x14ac:dyDescent="0.25">
      <c r="A7704" s="62">
        <v>41113907</v>
      </c>
      <c r="B7704" s="63" t="s">
        <v>2912</v>
      </c>
    </row>
    <row r="7705" spans="1:2" x14ac:dyDescent="0.25">
      <c r="A7705" s="62">
        <v>41113908</v>
      </c>
      <c r="B7705" s="63" t="s">
        <v>17695</v>
      </c>
    </row>
    <row r="7706" spans="1:2" x14ac:dyDescent="0.25">
      <c r="A7706" s="62">
        <v>41113909</v>
      </c>
      <c r="B7706" s="63" t="s">
        <v>7446</v>
      </c>
    </row>
    <row r="7707" spans="1:2" x14ac:dyDescent="0.25">
      <c r="A7707" s="62">
        <v>41113910</v>
      </c>
      <c r="B7707" s="63" t="s">
        <v>13307</v>
      </c>
    </row>
    <row r="7708" spans="1:2" x14ac:dyDescent="0.25">
      <c r="A7708" s="62">
        <v>41114001</v>
      </c>
      <c r="B7708" s="63" t="s">
        <v>10517</v>
      </c>
    </row>
    <row r="7709" spans="1:2" x14ac:dyDescent="0.25">
      <c r="A7709" s="62">
        <v>41114102</v>
      </c>
      <c r="B7709" s="63" t="s">
        <v>4670</v>
      </c>
    </row>
    <row r="7710" spans="1:2" x14ac:dyDescent="0.25">
      <c r="A7710" s="62">
        <v>41114103</v>
      </c>
      <c r="B7710" s="63" t="s">
        <v>14123</v>
      </c>
    </row>
    <row r="7711" spans="1:2" x14ac:dyDescent="0.25">
      <c r="A7711" s="62">
        <v>41114104</v>
      </c>
      <c r="B7711" s="63" t="s">
        <v>8197</v>
      </c>
    </row>
    <row r="7712" spans="1:2" x14ac:dyDescent="0.25">
      <c r="A7712" s="62">
        <v>41114105</v>
      </c>
      <c r="B7712" s="63" t="s">
        <v>5919</v>
      </c>
    </row>
    <row r="7713" spans="1:2" x14ac:dyDescent="0.25">
      <c r="A7713" s="62">
        <v>41114106</v>
      </c>
      <c r="B7713" s="63" t="s">
        <v>14594</v>
      </c>
    </row>
    <row r="7714" spans="1:2" x14ac:dyDescent="0.25">
      <c r="A7714" s="62">
        <v>41114107</v>
      </c>
      <c r="B7714" s="63" t="s">
        <v>3103</v>
      </c>
    </row>
    <row r="7715" spans="1:2" x14ac:dyDescent="0.25">
      <c r="A7715" s="62">
        <v>41114108</v>
      </c>
      <c r="B7715" s="63" t="s">
        <v>17339</v>
      </c>
    </row>
    <row r="7716" spans="1:2" x14ac:dyDescent="0.25">
      <c r="A7716" s="62">
        <v>41114201</v>
      </c>
      <c r="B7716" s="63" t="s">
        <v>8292</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8590</v>
      </c>
    </row>
    <row r="7721" spans="1:2" x14ac:dyDescent="0.25">
      <c r="A7721" s="62">
        <v>41114206</v>
      </c>
      <c r="B7721" s="63" t="s">
        <v>11622</v>
      </c>
    </row>
    <row r="7722" spans="1:2" x14ac:dyDescent="0.25">
      <c r="A7722" s="62">
        <v>41114301</v>
      </c>
      <c r="B7722" s="63" t="s">
        <v>4211</v>
      </c>
    </row>
    <row r="7723" spans="1:2" x14ac:dyDescent="0.25">
      <c r="A7723" s="62">
        <v>41114302</v>
      </c>
      <c r="B7723" s="63" t="s">
        <v>17424</v>
      </c>
    </row>
    <row r="7724" spans="1:2" x14ac:dyDescent="0.25">
      <c r="A7724" s="62">
        <v>41114303</v>
      </c>
      <c r="B7724" s="63" t="s">
        <v>15568</v>
      </c>
    </row>
    <row r="7725" spans="1:2" x14ac:dyDescent="0.25">
      <c r="A7725" s="62">
        <v>41114401</v>
      </c>
      <c r="B7725" s="63" t="s">
        <v>10979</v>
      </c>
    </row>
    <row r="7726" spans="1:2" x14ac:dyDescent="0.25">
      <c r="A7726" s="62">
        <v>41114402</v>
      </c>
      <c r="B7726" s="63" t="s">
        <v>14805</v>
      </c>
    </row>
    <row r="7727" spans="1:2" x14ac:dyDescent="0.25">
      <c r="A7727" s="62">
        <v>41114403</v>
      </c>
      <c r="B7727" s="63" t="s">
        <v>15624</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8822</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11853</v>
      </c>
    </row>
    <row r="7741" spans="1:2" x14ac:dyDescent="0.25">
      <c r="A7741" s="62">
        <v>41114506</v>
      </c>
      <c r="B7741" s="63" t="s">
        <v>4692</v>
      </c>
    </row>
    <row r="7742" spans="1:2" x14ac:dyDescent="0.25">
      <c r="A7742" s="62">
        <v>41114507</v>
      </c>
      <c r="B7742" s="63" t="s">
        <v>18779</v>
      </c>
    </row>
    <row r="7743" spans="1:2" x14ac:dyDescent="0.25">
      <c r="A7743" s="62">
        <v>41114508</v>
      </c>
      <c r="B7743" s="63" t="s">
        <v>8091</v>
      </c>
    </row>
    <row r="7744" spans="1:2" x14ac:dyDescent="0.25">
      <c r="A7744" s="62">
        <v>41114509</v>
      </c>
      <c r="B7744" s="63" t="s">
        <v>6143</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4359</v>
      </c>
    </row>
    <row r="7749" spans="1:2" x14ac:dyDescent="0.25">
      <c r="A7749" s="62">
        <v>41114604</v>
      </c>
      <c r="B7749" s="63" t="s">
        <v>11615</v>
      </c>
    </row>
    <row r="7750" spans="1:2" x14ac:dyDescent="0.25">
      <c r="A7750" s="62">
        <v>41114605</v>
      </c>
      <c r="B7750" s="63" t="s">
        <v>5862</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5629</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2438</v>
      </c>
    </row>
    <row r="7759" spans="1:2" x14ac:dyDescent="0.25">
      <c r="A7759" s="62">
        <v>41114614</v>
      </c>
      <c r="B7759" s="63" t="s">
        <v>5652</v>
      </c>
    </row>
    <row r="7760" spans="1:2" x14ac:dyDescent="0.25">
      <c r="A7760" s="62">
        <v>41114615</v>
      </c>
      <c r="B7760" s="63" t="s">
        <v>14799</v>
      </c>
    </row>
    <row r="7761" spans="1:2" x14ac:dyDescent="0.25">
      <c r="A7761" s="62">
        <v>41114616</v>
      </c>
      <c r="B7761" s="63" t="s">
        <v>8536</v>
      </c>
    </row>
    <row r="7762" spans="1:2" x14ac:dyDescent="0.25">
      <c r="A7762" s="62">
        <v>41114617</v>
      </c>
      <c r="B7762" s="63" t="s">
        <v>5649</v>
      </c>
    </row>
    <row r="7763" spans="1:2" x14ac:dyDescent="0.25">
      <c r="A7763" s="62">
        <v>41114618</v>
      </c>
      <c r="B7763" s="63" t="s">
        <v>11500</v>
      </c>
    </row>
    <row r="7764" spans="1:2" x14ac:dyDescent="0.25">
      <c r="A7764" s="62">
        <v>41114619</v>
      </c>
      <c r="B7764" s="63" t="s">
        <v>16767</v>
      </c>
    </row>
    <row r="7765" spans="1:2" x14ac:dyDescent="0.25">
      <c r="A7765" s="62">
        <v>41114620</v>
      </c>
      <c r="B7765" s="63" t="s">
        <v>17386</v>
      </c>
    </row>
    <row r="7766" spans="1:2" x14ac:dyDescent="0.25">
      <c r="A7766" s="62">
        <v>41114621</v>
      </c>
      <c r="B7766" s="63" t="s">
        <v>4478</v>
      </c>
    </row>
    <row r="7767" spans="1:2" x14ac:dyDescent="0.25">
      <c r="A7767" s="62">
        <v>41114622</v>
      </c>
      <c r="B7767" s="63" t="s">
        <v>1205</v>
      </c>
    </row>
    <row r="7768" spans="1:2" x14ac:dyDescent="0.25">
      <c r="A7768" s="62">
        <v>41114623</v>
      </c>
      <c r="B7768" s="63" t="s">
        <v>17712</v>
      </c>
    </row>
    <row r="7769" spans="1:2" x14ac:dyDescent="0.25">
      <c r="A7769" s="62">
        <v>41114624</v>
      </c>
      <c r="B7769" s="63" t="s">
        <v>10351</v>
      </c>
    </row>
    <row r="7770" spans="1:2" x14ac:dyDescent="0.25">
      <c r="A7770" s="62">
        <v>41114625</v>
      </c>
      <c r="B7770" s="63" t="s">
        <v>9869</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10182</v>
      </c>
    </row>
    <row r="7782" spans="1:2" x14ac:dyDescent="0.25">
      <c r="A7782" s="62">
        <v>41115201</v>
      </c>
      <c r="B7782" s="63" t="s">
        <v>4024</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13671</v>
      </c>
    </row>
    <row r="7787" spans="1:2" x14ac:dyDescent="0.25">
      <c r="A7787" s="62">
        <v>41115304</v>
      </c>
      <c r="B7787" s="63" t="s">
        <v>18570</v>
      </c>
    </row>
    <row r="7788" spans="1:2" x14ac:dyDescent="0.25">
      <c r="A7788" s="62">
        <v>41115305</v>
      </c>
      <c r="B7788" s="63" t="s">
        <v>17499</v>
      </c>
    </row>
    <row r="7789" spans="1:2" x14ac:dyDescent="0.25">
      <c r="A7789" s="62">
        <v>41115306</v>
      </c>
      <c r="B7789" s="63" t="s">
        <v>4784</v>
      </c>
    </row>
    <row r="7790" spans="1:2" x14ac:dyDescent="0.25">
      <c r="A7790" s="62">
        <v>41115307</v>
      </c>
      <c r="B7790" s="63" t="s">
        <v>11740</v>
      </c>
    </row>
    <row r="7791" spans="1:2" x14ac:dyDescent="0.25">
      <c r="A7791" s="62">
        <v>41115308</v>
      </c>
      <c r="B7791" s="63" t="s">
        <v>5628</v>
      </c>
    </row>
    <row r="7792" spans="1:2" x14ac:dyDescent="0.25">
      <c r="A7792" s="62">
        <v>41115309</v>
      </c>
      <c r="B7792" s="63" t="s">
        <v>11784</v>
      </c>
    </row>
    <row r="7793" spans="1:2" x14ac:dyDescent="0.25">
      <c r="A7793" s="62">
        <v>41115310</v>
      </c>
      <c r="B7793" s="63" t="s">
        <v>6816</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15835</v>
      </c>
    </row>
    <row r="7807" spans="1:2" x14ac:dyDescent="0.25">
      <c r="A7807" s="62">
        <v>41115402</v>
      </c>
      <c r="B7807" s="63" t="s">
        <v>15357</v>
      </c>
    </row>
    <row r="7808" spans="1:2" x14ac:dyDescent="0.25">
      <c r="A7808" s="62">
        <v>41115403</v>
      </c>
      <c r="B7808" s="63" t="s">
        <v>18152</v>
      </c>
    </row>
    <row r="7809" spans="1:2" x14ac:dyDescent="0.25">
      <c r="A7809" s="62">
        <v>41115404</v>
      </c>
      <c r="B7809" s="63" t="s">
        <v>18378</v>
      </c>
    </row>
    <row r="7810" spans="1:2" x14ac:dyDescent="0.25">
      <c r="A7810" s="62">
        <v>41115405</v>
      </c>
      <c r="B7810" s="63" t="s">
        <v>14657</v>
      </c>
    </row>
    <row r="7811" spans="1:2" x14ac:dyDescent="0.25">
      <c r="A7811" s="62">
        <v>41115406</v>
      </c>
      <c r="B7811" s="63" t="s">
        <v>4630</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12012</v>
      </c>
    </row>
    <row r="7816" spans="1:2" x14ac:dyDescent="0.25">
      <c r="A7816" s="62">
        <v>41115411</v>
      </c>
      <c r="B7816" s="63" t="s">
        <v>18098</v>
      </c>
    </row>
    <row r="7817" spans="1:2" x14ac:dyDescent="0.25">
      <c r="A7817" s="62">
        <v>41115501</v>
      </c>
      <c r="B7817" s="63" t="s">
        <v>11674</v>
      </c>
    </row>
    <row r="7818" spans="1:2" x14ac:dyDescent="0.25">
      <c r="A7818" s="62">
        <v>41115502</v>
      </c>
      <c r="B7818" s="63" t="s">
        <v>9896</v>
      </c>
    </row>
    <row r="7819" spans="1:2" x14ac:dyDescent="0.25">
      <c r="A7819" s="62">
        <v>41115503</v>
      </c>
      <c r="B7819" s="63" t="s">
        <v>17679</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4585</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10154</v>
      </c>
    </row>
    <row r="7835" spans="1:2" x14ac:dyDescent="0.25">
      <c r="A7835" s="62">
        <v>41115614</v>
      </c>
      <c r="B7835" s="63" t="s">
        <v>8330</v>
      </c>
    </row>
    <row r="7836" spans="1:2" x14ac:dyDescent="0.25">
      <c r="A7836" s="62">
        <v>41115701</v>
      </c>
      <c r="B7836" s="63" t="s">
        <v>2661</v>
      </c>
    </row>
    <row r="7837" spans="1:2" x14ac:dyDescent="0.25">
      <c r="A7837" s="62">
        <v>41115702</v>
      </c>
      <c r="B7837" s="63" t="s">
        <v>2741</v>
      </c>
    </row>
    <row r="7838" spans="1:2" x14ac:dyDescent="0.25">
      <c r="A7838" s="62">
        <v>41115703</v>
      </c>
      <c r="B7838" s="63" t="s">
        <v>11373</v>
      </c>
    </row>
    <row r="7839" spans="1:2" x14ac:dyDescent="0.25">
      <c r="A7839" s="62">
        <v>41115704</v>
      </c>
      <c r="B7839" s="63" t="s">
        <v>8645</v>
      </c>
    </row>
    <row r="7840" spans="1:2" x14ac:dyDescent="0.25">
      <c r="A7840" s="62">
        <v>41115705</v>
      </c>
      <c r="B7840" s="63" t="s">
        <v>6628</v>
      </c>
    </row>
    <row r="7841" spans="1:2" x14ac:dyDescent="0.25">
      <c r="A7841" s="62">
        <v>41115706</v>
      </c>
      <c r="B7841" s="63" t="s">
        <v>243</v>
      </c>
    </row>
    <row r="7842" spans="1:2" x14ac:dyDescent="0.25">
      <c r="A7842" s="62">
        <v>41115707</v>
      </c>
      <c r="B7842" s="63" t="s">
        <v>6256</v>
      </c>
    </row>
    <row r="7843" spans="1:2" x14ac:dyDescent="0.25">
      <c r="A7843" s="62">
        <v>41115708</v>
      </c>
      <c r="B7843" s="63" t="s">
        <v>4938</v>
      </c>
    </row>
    <row r="7844" spans="1:2" x14ac:dyDescent="0.25">
      <c r="A7844" s="62">
        <v>41115709</v>
      </c>
      <c r="B7844" s="63" t="s">
        <v>2263</v>
      </c>
    </row>
    <row r="7845" spans="1:2" x14ac:dyDescent="0.25">
      <c r="A7845" s="62">
        <v>41115710</v>
      </c>
      <c r="B7845" s="63" t="s">
        <v>10921</v>
      </c>
    </row>
    <row r="7846" spans="1:2" x14ac:dyDescent="0.25">
      <c r="A7846" s="62">
        <v>41115711</v>
      </c>
      <c r="B7846" s="63" t="s">
        <v>5495</v>
      </c>
    </row>
    <row r="7847" spans="1:2" x14ac:dyDescent="0.25">
      <c r="A7847" s="62">
        <v>41115712</v>
      </c>
      <c r="B7847" s="63" t="s">
        <v>16738</v>
      </c>
    </row>
    <row r="7848" spans="1:2" x14ac:dyDescent="0.25">
      <c r="A7848" s="62">
        <v>41115713</v>
      </c>
      <c r="B7848" s="63" t="s">
        <v>5310</v>
      </c>
    </row>
    <row r="7849" spans="1:2" x14ac:dyDescent="0.25">
      <c r="A7849" s="62">
        <v>41115714</v>
      </c>
      <c r="B7849" s="63" t="s">
        <v>5832</v>
      </c>
    </row>
    <row r="7850" spans="1:2" x14ac:dyDescent="0.25">
      <c r="A7850" s="62">
        <v>41115715</v>
      </c>
      <c r="B7850" s="63" t="s">
        <v>2894</v>
      </c>
    </row>
    <row r="7851" spans="1:2" x14ac:dyDescent="0.25">
      <c r="A7851" s="62">
        <v>41115716</v>
      </c>
      <c r="B7851" s="63" t="s">
        <v>8702</v>
      </c>
    </row>
    <row r="7852" spans="1:2" x14ac:dyDescent="0.25">
      <c r="A7852" s="62">
        <v>41115717</v>
      </c>
      <c r="B7852" s="63" t="s">
        <v>4774</v>
      </c>
    </row>
    <row r="7853" spans="1:2" x14ac:dyDescent="0.25">
      <c r="A7853" s="62">
        <v>41115718</v>
      </c>
      <c r="B7853" s="63" t="s">
        <v>8301</v>
      </c>
    </row>
    <row r="7854" spans="1:2" x14ac:dyDescent="0.25">
      <c r="A7854" s="62">
        <v>41115719</v>
      </c>
      <c r="B7854" s="63" t="s">
        <v>5711</v>
      </c>
    </row>
    <row r="7855" spans="1:2" x14ac:dyDescent="0.25">
      <c r="A7855" s="62">
        <v>41115720</v>
      </c>
      <c r="B7855" s="63" t="s">
        <v>3542</v>
      </c>
    </row>
    <row r="7856" spans="1:2" x14ac:dyDescent="0.25">
      <c r="A7856" s="62">
        <v>41115801</v>
      </c>
      <c r="B7856" s="63" t="s">
        <v>12564</v>
      </c>
    </row>
    <row r="7857" spans="1:2" x14ac:dyDescent="0.25">
      <c r="A7857" s="62">
        <v>41115802</v>
      </c>
      <c r="B7857" s="63" t="s">
        <v>14274</v>
      </c>
    </row>
    <row r="7858" spans="1:2" x14ac:dyDescent="0.25">
      <c r="A7858" s="62">
        <v>41115803</v>
      </c>
      <c r="B7858" s="63" t="s">
        <v>15829</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15396</v>
      </c>
    </row>
    <row r="7865" spans="1:2" x14ac:dyDescent="0.25">
      <c r="A7865" s="62">
        <v>41115810</v>
      </c>
      <c r="B7865" s="63" t="s">
        <v>5166</v>
      </c>
    </row>
    <row r="7866" spans="1:2" x14ac:dyDescent="0.25">
      <c r="A7866" s="62">
        <v>41115811</v>
      </c>
      <c r="B7866" s="63" t="s">
        <v>6794</v>
      </c>
    </row>
    <row r="7867" spans="1:2" x14ac:dyDescent="0.25">
      <c r="A7867" s="62">
        <v>41115812</v>
      </c>
      <c r="B7867" s="63" t="s">
        <v>5385</v>
      </c>
    </row>
    <row r="7868" spans="1:2" x14ac:dyDescent="0.25">
      <c r="A7868" s="62">
        <v>41115813</v>
      </c>
      <c r="B7868" s="63" t="s">
        <v>13092</v>
      </c>
    </row>
    <row r="7869" spans="1:2" x14ac:dyDescent="0.25">
      <c r="A7869" s="62">
        <v>41115814</v>
      </c>
      <c r="B7869" s="63" t="s">
        <v>11723</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5739</v>
      </c>
    </row>
    <row r="7877" spans="1:2" x14ac:dyDescent="0.25">
      <c r="A7877" s="62">
        <v>41115822</v>
      </c>
      <c r="B7877" s="63" t="s">
        <v>10107</v>
      </c>
    </row>
    <row r="7878" spans="1:2" x14ac:dyDescent="0.25">
      <c r="A7878" s="62">
        <v>41115823</v>
      </c>
      <c r="B7878" s="63" t="s">
        <v>14688</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8442</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18130</v>
      </c>
    </row>
    <row r="7893" spans="1:2" x14ac:dyDescent="0.25">
      <c r="A7893" s="62">
        <v>41116008</v>
      </c>
      <c r="B7893" s="63" t="s">
        <v>16752</v>
      </c>
    </row>
    <row r="7894" spans="1:2" x14ac:dyDescent="0.25">
      <c r="A7894" s="62">
        <v>41116009</v>
      </c>
      <c r="B7894" s="63" t="s">
        <v>12852</v>
      </c>
    </row>
    <row r="7895" spans="1:2" x14ac:dyDescent="0.25">
      <c r="A7895" s="62">
        <v>41116010</v>
      </c>
      <c r="B7895" s="63" t="s">
        <v>14159</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4992</v>
      </c>
    </row>
    <row r="7900" spans="1:2" x14ac:dyDescent="0.25">
      <c r="A7900" s="62">
        <v>41116015</v>
      </c>
      <c r="B7900" s="63" t="s">
        <v>8305</v>
      </c>
    </row>
    <row r="7901" spans="1:2" x14ac:dyDescent="0.25">
      <c r="A7901" s="62">
        <v>41116101</v>
      </c>
      <c r="B7901" s="63" t="s">
        <v>14728</v>
      </c>
    </row>
    <row r="7902" spans="1:2" x14ac:dyDescent="0.25">
      <c r="A7902" s="62">
        <v>41116102</v>
      </c>
      <c r="B7902" s="63" t="s">
        <v>8624</v>
      </c>
    </row>
    <row r="7903" spans="1:2" x14ac:dyDescent="0.25">
      <c r="A7903" s="62">
        <v>41116103</v>
      </c>
      <c r="B7903" s="63" t="s">
        <v>10824</v>
      </c>
    </row>
    <row r="7904" spans="1:2" x14ac:dyDescent="0.25">
      <c r="A7904" s="62">
        <v>41116104</v>
      </c>
      <c r="B7904" s="63" t="s">
        <v>12797</v>
      </c>
    </row>
    <row r="7905" spans="1:2" x14ac:dyDescent="0.25">
      <c r="A7905" s="62">
        <v>41116105</v>
      </c>
      <c r="B7905" s="63" t="s">
        <v>4296</v>
      </c>
    </row>
    <row r="7906" spans="1:2" x14ac:dyDescent="0.25">
      <c r="A7906" s="62">
        <v>41116106</v>
      </c>
      <c r="B7906" s="63" t="s">
        <v>13129</v>
      </c>
    </row>
    <row r="7907" spans="1:2" x14ac:dyDescent="0.25">
      <c r="A7907" s="62">
        <v>41116107</v>
      </c>
      <c r="B7907" s="63" t="s">
        <v>14956</v>
      </c>
    </row>
    <row r="7908" spans="1:2" x14ac:dyDescent="0.25">
      <c r="A7908" s="62">
        <v>41116108</v>
      </c>
      <c r="B7908" s="63" t="s">
        <v>7881</v>
      </c>
    </row>
    <row r="7909" spans="1:2" x14ac:dyDescent="0.25">
      <c r="A7909" s="62">
        <v>41116109</v>
      </c>
      <c r="B7909" s="63" t="s">
        <v>1642</v>
      </c>
    </row>
    <row r="7910" spans="1:2" x14ac:dyDescent="0.25">
      <c r="A7910" s="62">
        <v>41116110</v>
      </c>
      <c r="B7910" s="63" t="s">
        <v>7691</v>
      </c>
    </row>
    <row r="7911" spans="1:2" x14ac:dyDescent="0.25">
      <c r="A7911" s="62">
        <v>41116111</v>
      </c>
      <c r="B7911" s="63" t="s">
        <v>15583</v>
      </c>
    </row>
    <row r="7912" spans="1:2" x14ac:dyDescent="0.25">
      <c r="A7912" s="62">
        <v>41116112</v>
      </c>
      <c r="B7912" s="63" t="s">
        <v>15025</v>
      </c>
    </row>
    <row r="7913" spans="1:2" x14ac:dyDescent="0.25">
      <c r="A7913" s="62">
        <v>41116113</v>
      </c>
      <c r="B7913" s="63" t="s">
        <v>9689</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5368</v>
      </c>
    </row>
    <row r="7920" spans="1:2" x14ac:dyDescent="0.25">
      <c r="A7920" s="62">
        <v>41116122</v>
      </c>
      <c r="B7920" s="63" t="s">
        <v>6563</v>
      </c>
    </row>
    <row r="7921" spans="1:2" x14ac:dyDescent="0.25">
      <c r="A7921" s="62">
        <v>41116123</v>
      </c>
      <c r="B7921" s="63" t="s">
        <v>13488</v>
      </c>
    </row>
    <row r="7922" spans="1:2" x14ac:dyDescent="0.25">
      <c r="A7922" s="62">
        <v>41116124</v>
      </c>
      <c r="B7922" s="63" t="s">
        <v>18548</v>
      </c>
    </row>
    <row r="7923" spans="1:2" x14ac:dyDescent="0.25">
      <c r="A7923" s="62">
        <v>41116125</v>
      </c>
      <c r="B7923" s="63" t="s">
        <v>4382</v>
      </c>
    </row>
    <row r="7924" spans="1:2" x14ac:dyDescent="0.25">
      <c r="A7924" s="62">
        <v>41116126</v>
      </c>
      <c r="B7924" s="63" t="s">
        <v>14406</v>
      </c>
    </row>
    <row r="7925" spans="1:2" x14ac:dyDescent="0.25">
      <c r="A7925" s="62">
        <v>41116127</v>
      </c>
      <c r="B7925" s="63" t="s">
        <v>12314</v>
      </c>
    </row>
    <row r="7926" spans="1:2" x14ac:dyDescent="0.25">
      <c r="A7926" s="62">
        <v>41116128</v>
      </c>
      <c r="B7926" s="63" t="s">
        <v>15518</v>
      </c>
    </row>
    <row r="7927" spans="1:2" x14ac:dyDescent="0.25">
      <c r="A7927" s="62">
        <v>41116129</v>
      </c>
      <c r="B7927" s="63" t="s">
        <v>9193</v>
      </c>
    </row>
    <row r="7928" spans="1:2" x14ac:dyDescent="0.25">
      <c r="A7928" s="62">
        <v>41116130</v>
      </c>
      <c r="B7928" s="63" t="s">
        <v>13787</v>
      </c>
    </row>
    <row r="7929" spans="1:2" x14ac:dyDescent="0.25">
      <c r="A7929" s="62">
        <v>41116131</v>
      </c>
      <c r="B7929" s="63" t="s">
        <v>15733</v>
      </c>
    </row>
    <row r="7930" spans="1:2" x14ac:dyDescent="0.25">
      <c r="A7930" s="62">
        <v>41116132</v>
      </c>
      <c r="B7930" s="63" t="s">
        <v>3929</v>
      </c>
    </row>
    <row r="7931" spans="1:2" x14ac:dyDescent="0.25">
      <c r="A7931" s="62">
        <v>41116133</v>
      </c>
      <c r="B7931" s="63" t="s">
        <v>14393</v>
      </c>
    </row>
    <row r="7932" spans="1:2" x14ac:dyDescent="0.25">
      <c r="A7932" s="62">
        <v>41116134</v>
      </c>
      <c r="B7932" s="63" t="s">
        <v>1176</v>
      </c>
    </row>
    <row r="7933" spans="1:2" x14ac:dyDescent="0.25">
      <c r="A7933" s="62">
        <v>41116135</v>
      </c>
      <c r="B7933" s="63" t="s">
        <v>4643</v>
      </c>
    </row>
    <row r="7934" spans="1:2" x14ac:dyDescent="0.25">
      <c r="A7934" s="62">
        <v>41116136</v>
      </c>
      <c r="B7934" s="63" t="s">
        <v>5393</v>
      </c>
    </row>
    <row r="7935" spans="1:2" x14ac:dyDescent="0.25">
      <c r="A7935" s="62">
        <v>41116137</v>
      </c>
      <c r="B7935" s="63" t="s">
        <v>10383</v>
      </c>
    </row>
    <row r="7936" spans="1:2" x14ac:dyDescent="0.25">
      <c r="A7936" s="62">
        <v>41116138</v>
      </c>
      <c r="B7936" s="63" t="s">
        <v>11884</v>
      </c>
    </row>
    <row r="7937" spans="1:2" x14ac:dyDescent="0.25">
      <c r="A7937" s="62">
        <v>41116139</v>
      </c>
      <c r="B7937" s="63" t="s">
        <v>2883</v>
      </c>
    </row>
    <row r="7938" spans="1:2" x14ac:dyDescent="0.25">
      <c r="A7938" s="62">
        <v>41116140</v>
      </c>
      <c r="B7938" s="63" t="s">
        <v>15017</v>
      </c>
    </row>
    <row r="7939" spans="1:2" x14ac:dyDescent="0.25">
      <c r="A7939" s="62">
        <v>41116141</v>
      </c>
      <c r="B7939" s="63" t="s">
        <v>12147</v>
      </c>
    </row>
    <row r="7940" spans="1:2" x14ac:dyDescent="0.25">
      <c r="A7940" s="62">
        <v>41116142</v>
      </c>
      <c r="B7940" s="63" t="s">
        <v>3816</v>
      </c>
    </row>
    <row r="7941" spans="1:2" x14ac:dyDescent="0.25">
      <c r="A7941" s="62">
        <v>41116143</v>
      </c>
      <c r="B7941" s="63" t="s">
        <v>3632</v>
      </c>
    </row>
    <row r="7942" spans="1:2" x14ac:dyDescent="0.25">
      <c r="A7942" s="62">
        <v>41116144</v>
      </c>
      <c r="B7942" s="63" t="s">
        <v>15082</v>
      </c>
    </row>
    <row r="7943" spans="1:2" x14ac:dyDescent="0.25">
      <c r="A7943" s="62">
        <v>41116145</v>
      </c>
      <c r="B7943" s="63" t="s">
        <v>9714</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15272</v>
      </c>
    </row>
    <row r="7951" spans="1:2" x14ac:dyDescent="0.25">
      <c r="A7951" s="62">
        <v>41116301</v>
      </c>
      <c r="B7951" s="63" t="s">
        <v>1385</v>
      </c>
    </row>
    <row r="7952" spans="1:2" x14ac:dyDescent="0.25">
      <c r="A7952" s="62">
        <v>41116401</v>
      </c>
      <c r="B7952" s="63" t="s">
        <v>9582</v>
      </c>
    </row>
    <row r="7953" spans="1:2" x14ac:dyDescent="0.25">
      <c r="A7953" s="62">
        <v>41116501</v>
      </c>
      <c r="B7953" s="63" t="s">
        <v>18606</v>
      </c>
    </row>
    <row r="7954" spans="1:2" x14ac:dyDescent="0.25">
      <c r="A7954" s="62">
        <v>41121501</v>
      </c>
      <c r="B7954" s="63" t="s">
        <v>6784</v>
      </c>
    </row>
    <row r="7955" spans="1:2" x14ac:dyDescent="0.25">
      <c r="A7955" s="62">
        <v>41121502</v>
      </c>
      <c r="B7955" s="63" t="s">
        <v>3468</v>
      </c>
    </row>
    <row r="7956" spans="1:2" x14ac:dyDescent="0.25">
      <c r="A7956" s="62">
        <v>41121503</v>
      </c>
      <c r="B7956" s="63" t="s">
        <v>17869</v>
      </c>
    </row>
    <row r="7957" spans="1:2" x14ac:dyDescent="0.25">
      <c r="A7957" s="62">
        <v>41121504</v>
      </c>
      <c r="B7957" s="63" t="s">
        <v>7771</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14034</v>
      </c>
    </row>
    <row r="7962" spans="1:2" x14ac:dyDescent="0.25">
      <c r="A7962" s="62">
        <v>41121509</v>
      </c>
      <c r="B7962" s="63" t="s">
        <v>5371</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18285</v>
      </c>
    </row>
    <row r="7967" spans="1:2" x14ac:dyDescent="0.25">
      <c r="A7967" s="62">
        <v>41121515</v>
      </c>
      <c r="B7967" s="63" t="s">
        <v>7394</v>
      </c>
    </row>
    <row r="7968" spans="1:2" x14ac:dyDescent="0.25">
      <c r="A7968" s="62">
        <v>41121516</v>
      </c>
      <c r="B7968" s="63" t="s">
        <v>6626</v>
      </c>
    </row>
    <row r="7969" spans="1:2" x14ac:dyDescent="0.25">
      <c r="A7969" s="62">
        <v>41121517</v>
      </c>
      <c r="B7969" s="63" t="s">
        <v>17570</v>
      </c>
    </row>
    <row r="7970" spans="1:2" x14ac:dyDescent="0.25">
      <c r="A7970" s="62">
        <v>41121601</v>
      </c>
      <c r="B7970" s="63" t="s">
        <v>9547</v>
      </c>
    </row>
    <row r="7971" spans="1:2" x14ac:dyDescent="0.25">
      <c r="A7971" s="62">
        <v>41121602</v>
      </c>
      <c r="B7971" s="63" t="s">
        <v>4117</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15740</v>
      </c>
    </row>
    <row r="7978" spans="1:2" x14ac:dyDescent="0.25">
      <c r="A7978" s="62">
        <v>41121609</v>
      </c>
      <c r="B7978" s="63" t="s">
        <v>10663</v>
      </c>
    </row>
    <row r="7979" spans="1:2" x14ac:dyDescent="0.25">
      <c r="A7979" s="62">
        <v>41121701</v>
      </c>
      <c r="B7979" s="63" t="s">
        <v>3852</v>
      </c>
    </row>
    <row r="7980" spans="1:2" x14ac:dyDescent="0.25">
      <c r="A7980" s="62">
        <v>41121702</v>
      </c>
      <c r="B7980" s="63" t="s">
        <v>7668</v>
      </c>
    </row>
    <row r="7981" spans="1:2" x14ac:dyDescent="0.25">
      <c r="A7981" s="62">
        <v>41121703</v>
      </c>
      <c r="B7981" s="63" t="s">
        <v>10678</v>
      </c>
    </row>
    <row r="7982" spans="1:2" x14ac:dyDescent="0.25">
      <c r="A7982" s="62">
        <v>41121704</v>
      </c>
      <c r="B7982" s="63" t="s">
        <v>8021</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4303</v>
      </c>
    </row>
    <row r="7987" spans="1:2" x14ac:dyDescent="0.25">
      <c r="A7987" s="62">
        <v>41121709</v>
      </c>
      <c r="B7987" s="63" t="s">
        <v>3029</v>
      </c>
    </row>
    <row r="7988" spans="1:2" x14ac:dyDescent="0.25">
      <c r="A7988" s="62">
        <v>41121710</v>
      </c>
      <c r="B7988" s="63" t="s">
        <v>8255</v>
      </c>
    </row>
    <row r="7989" spans="1:2" x14ac:dyDescent="0.25">
      <c r="A7989" s="62">
        <v>41121711</v>
      </c>
      <c r="B7989" s="63" t="s">
        <v>1734</v>
      </c>
    </row>
    <row r="7990" spans="1:2" x14ac:dyDescent="0.25">
      <c r="A7990" s="62">
        <v>41121801</v>
      </c>
      <c r="B7990" s="63" t="s">
        <v>10242</v>
      </c>
    </row>
    <row r="7991" spans="1:2" x14ac:dyDescent="0.25">
      <c r="A7991" s="62">
        <v>41121802</v>
      </c>
      <c r="B7991" s="63" t="s">
        <v>15675</v>
      </c>
    </row>
    <row r="7992" spans="1:2" x14ac:dyDescent="0.25">
      <c r="A7992" s="62">
        <v>41121803</v>
      </c>
      <c r="B7992" s="63" t="s">
        <v>10004</v>
      </c>
    </row>
    <row r="7993" spans="1:2" x14ac:dyDescent="0.25">
      <c r="A7993" s="62">
        <v>41121804</v>
      </c>
      <c r="B7993" s="63" t="s">
        <v>11509</v>
      </c>
    </row>
    <row r="7994" spans="1:2" x14ac:dyDescent="0.25">
      <c r="A7994" s="62">
        <v>41121805</v>
      </c>
      <c r="B7994" s="63" t="s">
        <v>2324</v>
      </c>
    </row>
    <row r="7995" spans="1:2" x14ac:dyDescent="0.25">
      <c r="A7995" s="62">
        <v>41121806</v>
      </c>
      <c r="B7995" s="63" t="s">
        <v>3763</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8460</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8164</v>
      </c>
    </row>
    <row r="8012" spans="1:2" x14ac:dyDescent="0.25">
      <c r="A8012" s="62">
        <v>41122104</v>
      </c>
      <c r="B8012" s="63" t="s">
        <v>9721</v>
      </c>
    </row>
    <row r="8013" spans="1:2" x14ac:dyDescent="0.25">
      <c r="A8013" s="62">
        <v>41122105</v>
      </c>
      <c r="B8013" s="63" t="s">
        <v>14875</v>
      </c>
    </row>
    <row r="8014" spans="1:2" x14ac:dyDescent="0.25">
      <c r="A8014" s="62">
        <v>41122106</v>
      </c>
      <c r="B8014" s="63" t="s">
        <v>11285</v>
      </c>
    </row>
    <row r="8015" spans="1:2" x14ac:dyDescent="0.25">
      <c r="A8015" s="62">
        <v>41122107</v>
      </c>
      <c r="B8015" s="63" t="s">
        <v>6445</v>
      </c>
    </row>
    <row r="8016" spans="1:2" x14ac:dyDescent="0.25">
      <c r="A8016" s="62">
        <v>41122108</v>
      </c>
      <c r="B8016" s="63" t="s">
        <v>17423</v>
      </c>
    </row>
    <row r="8017" spans="1:2" x14ac:dyDescent="0.25">
      <c r="A8017" s="62">
        <v>41122109</v>
      </c>
      <c r="B8017" s="63" t="s">
        <v>7206</v>
      </c>
    </row>
    <row r="8018" spans="1:2" x14ac:dyDescent="0.25">
      <c r="A8018" s="62">
        <v>41122110</v>
      </c>
      <c r="B8018" s="63" t="s">
        <v>6175</v>
      </c>
    </row>
    <row r="8019" spans="1:2" x14ac:dyDescent="0.25">
      <c r="A8019" s="62">
        <v>41122201</v>
      </c>
      <c r="B8019" s="63" t="s">
        <v>16007</v>
      </c>
    </row>
    <row r="8020" spans="1:2" x14ac:dyDescent="0.25">
      <c r="A8020" s="62">
        <v>41122202</v>
      </c>
      <c r="B8020" s="63" t="s">
        <v>15030</v>
      </c>
    </row>
    <row r="8021" spans="1:2" x14ac:dyDescent="0.25">
      <c r="A8021" s="62">
        <v>41122203</v>
      </c>
      <c r="B8021" s="63" t="s">
        <v>10458</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14662</v>
      </c>
    </row>
    <row r="8026" spans="1:2" x14ac:dyDescent="0.25">
      <c r="A8026" s="62">
        <v>41122404</v>
      </c>
      <c r="B8026" s="63" t="s">
        <v>14613</v>
      </c>
    </row>
    <row r="8027" spans="1:2" x14ac:dyDescent="0.25">
      <c r="A8027" s="62">
        <v>41122405</v>
      </c>
      <c r="B8027" s="63" t="s">
        <v>10830</v>
      </c>
    </row>
    <row r="8028" spans="1:2" x14ac:dyDescent="0.25">
      <c r="A8028" s="62">
        <v>41122406</v>
      </c>
      <c r="B8028" s="63" t="s">
        <v>4722</v>
      </c>
    </row>
    <row r="8029" spans="1:2" x14ac:dyDescent="0.25">
      <c r="A8029" s="62">
        <v>41122407</v>
      </c>
      <c r="B8029" s="63" t="s">
        <v>15369</v>
      </c>
    </row>
    <row r="8030" spans="1:2" x14ac:dyDescent="0.25">
      <c r="A8030" s="62">
        <v>41122408</v>
      </c>
      <c r="B8030" s="63" t="s">
        <v>3552</v>
      </c>
    </row>
    <row r="8031" spans="1:2" x14ac:dyDescent="0.25">
      <c r="A8031" s="62">
        <v>41122409</v>
      </c>
      <c r="B8031" s="63" t="s">
        <v>10343</v>
      </c>
    </row>
    <row r="8032" spans="1:2" x14ac:dyDescent="0.25">
      <c r="A8032" s="62">
        <v>41122410</v>
      </c>
      <c r="B8032" s="63" t="s">
        <v>14506</v>
      </c>
    </row>
    <row r="8033" spans="1:2" x14ac:dyDescent="0.25">
      <c r="A8033" s="62">
        <v>41122411</v>
      </c>
      <c r="B8033" s="63" t="s">
        <v>15567</v>
      </c>
    </row>
    <row r="8034" spans="1:2" x14ac:dyDescent="0.25">
      <c r="A8034" s="62">
        <v>41122412</v>
      </c>
      <c r="B8034" s="63" t="s">
        <v>204</v>
      </c>
    </row>
    <row r="8035" spans="1:2" x14ac:dyDescent="0.25">
      <c r="A8035" s="62">
        <v>41122413</v>
      </c>
      <c r="B8035" s="63" t="s">
        <v>3290</v>
      </c>
    </row>
    <row r="8036" spans="1:2" x14ac:dyDescent="0.25">
      <c r="A8036" s="62">
        <v>41122501</v>
      </c>
      <c r="B8036" s="63" t="s">
        <v>8721</v>
      </c>
    </row>
    <row r="8037" spans="1:2" x14ac:dyDescent="0.25">
      <c r="A8037" s="62">
        <v>41122502</v>
      </c>
      <c r="B8037" s="63" t="s">
        <v>3948</v>
      </c>
    </row>
    <row r="8038" spans="1:2" x14ac:dyDescent="0.25">
      <c r="A8038" s="62">
        <v>41122503</v>
      </c>
      <c r="B8038" s="63" t="s">
        <v>14353</v>
      </c>
    </row>
    <row r="8039" spans="1:2" x14ac:dyDescent="0.25">
      <c r="A8039" s="62">
        <v>41122601</v>
      </c>
      <c r="B8039" s="63" t="s">
        <v>5761</v>
      </c>
    </row>
    <row r="8040" spans="1:2" x14ac:dyDescent="0.25">
      <c r="A8040" s="62">
        <v>41122602</v>
      </c>
      <c r="B8040" s="63" t="s">
        <v>15859</v>
      </c>
    </row>
    <row r="8041" spans="1:2" x14ac:dyDescent="0.25">
      <c r="A8041" s="62">
        <v>41122603</v>
      </c>
      <c r="B8041" s="63" t="s">
        <v>2562</v>
      </c>
    </row>
    <row r="8042" spans="1:2" x14ac:dyDescent="0.25">
      <c r="A8042" s="62">
        <v>41122604</v>
      </c>
      <c r="B8042" s="63" t="s">
        <v>8670</v>
      </c>
    </row>
    <row r="8043" spans="1:2" x14ac:dyDescent="0.25">
      <c r="A8043" s="62">
        <v>41122605</v>
      </c>
      <c r="B8043" s="63" t="s">
        <v>14091</v>
      </c>
    </row>
    <row r="8044" spans="1:2" x14ac:dyDescent="0.25">
      <c r="A8044" s="62">
        <v>41122606</v>
      </c>
      <c r="B8044" s="63" t="s">
        <v>4445</v>
      </c>
    </row>
    <row r="8045" spans="1:2" x14ac:dyDescent="0.25">
      <c r="A8045" s="62">
        <v>41122701</v>
      </c>
      <c r="B8045" s="63" t="s">
        <v>8534</v>
      </c>
    </row>
    <row r="8046" spans="1:2" x14ac:dyDescent="0.25">
      <c r="A8046" s="62">
        <v>41122702</v>
      </c>
      <c r="B8046" s="63" t="s">
        <v>13642</v>
      </c>
    </row>
    <row r="8047" spans="1:2" x14ac:dyDescent="0.25">
      <c r="A8047" s="62">
        <v>41122703</v>
      </c>
      <c r="B8047" s="63" t="s">
        <v>8420</v>
      </c>
    </row>
    <row r="8048" spans="1:2" x14ac:dyDescent="0.25">
      <c r="A8048" s="62">
        <v>41122704</v>
      </c>
      <c r="B8048" s="63" t="s">
        <v>6024</v>
      </c>
    </row>
    <row r="8049" spans="1:2" x14ac:dyDescent="0.25">
      <c r="A8049" s="62">
        <v>41122801</v>
      </c>
      <c r="B8049" s="63" t="s">
        <v>12765</v>
      </c>
    </row>
    <row r="8050" spans="1:2" x14ac:dyDescent="0.25">
      <c r="A8050" s="62">
        <v>41122802</v>
      </c>
      <c r="B8050" s="63" t="s">
        <v>1060</v>
      </c>
    </row>
    <row r="8051" spans="1:2" x14ac:dyDescent="0.25">
      <c r="A8051" s="62">
        <v>41122803</v>
      </c>
      <c r="B8051" s="63" t="s">
        <v>8360</v>
      </c>
    </row>
    <row r="8052" spans="1:2" x14ac:dyDescent="0.25">
      <c r="A8052" s="62">
        <v>41122804</v>
      </c>
      <c r="B8052" s="63" t="s">
        <v>12326</v>
      </c>
    </row>
    <row r="8053" spans="1:2" x14ac:dyDescent="0.25">
      <c r="A8053" s="62">
        <v>41122805</v>
      </c>
      <c r="B8053" s="63" t="s">
        <v>9803</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17288</v>
      </c>
    </row>
    <row r="8060" spans="1:2" x14ac:dyDescent="0.25">
      <c r="A8060" s="62">
        <v>41123003</v>
      </c>
      <c r="B8060" s="63" t="s">
        <v>15144</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12342</v>
      </c>
    </row>
    <row r="8066" spans="1:2" x14ac:dyDescent="0.25">
      <c r="A8066" s="62">
        <v>41123302</v>
      </c>
      <c r="B8066" s="63" t="s">
        <v>18409</v>
      </c>
    </row>
    <row r="8067" spans="1:2" x14ac:dyDescent="0.25">
      <c r="A8067" s="62">
        <v>41123303</v>
      </c>
      <c r="B8067" s="63" t="s">
        <v>8679</v>
      </c>
    </row>
    <row r="8068" spans="1:2" x14ac:dyDescent="0.25">
      <c r="A8068" s="62">
        <v>41123304</v>
      </c>
      <c r="B8068" s="63" t="s">
        <v>8033</v>
      </c>
    </row>
    <row r="8069" spans="1:2" x14ac:dyDescent="0.25">
      <c r="A8069" s="62">
        <v>41123305</v>
      </c>
      <c r="B8069" s="63" t="s">
        <v>15962</v>
      </c>
    </row>
    <row r="8070" spans="1:2" x14ac:dyDescent="0.25">
      <c r="A8070" s="62">
        <v>41123401</v>
      </c>
      <c r="B8070" s="63" t="s">
        <v>7928</v>
      </c>
    </row>
    <row r="8071" spans="1:2" x14ac:dyDescent="0.25">
      <c r="A8071" s="62">
        <v>41123402</v>
      </c>
      <c r="B8071" s="63" t="s">
        <v>7398</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8638</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3978</v>
      </c>
    </row>
    <row r="8088" spans="1:2" x14ac:dyDescent="0.25">
      <c r="A8088" s="62">
        <v>42121601</v>
      </c>
      <c r="B8088" s="63" t="s">
        <v>5813</v>
      </c>
    </row>
    <row r="8089" spans="1:2" x14ac:dyDescent="0.25">
      <c r="A8089" s="62">
        <v>42121602</v>
      </c>
      <c r="B8089" s="63" t="s">
        <v>7200</v>
      </c>
    </row>
    <row r="8090" spans="1:2" x14ac:dyDescent="0.25">
      <c r="A8090" s="62">
        <v>42121603</v>
      </c>
      <c r="B8090" s="63" t="s">
        <v>137</v>
      </c>
    </row>
    <row r="8091" spans="1:2" x14ac:dyDescent="0.25">
      <c r="A8091" s="62">
        <v>42121604</v>
      </c>
      <c r="B8091" s="63" t="s">
        <v>7773</v>
      </c>
    </row>
    <row r="8092" spans="1:2" x14ac:dyDescent="0.25">
      <c r="A8092" s="62">
        <v>42121605</v>
      </c>
      <c r="B8092" s="63" t="s">
        <v>14795</v>
      </c>
    </row>
    <row r="8093" spans="1:2" x14ac:dyDescent="0.25">
      <c r="A8093" s="62">
        <v>42121606</v>
      </c>
      <c r="B8093" s="63" t="s">
        <v>9022</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10378</v>
      </c>
    </row>
    <row r="8099" spans="1:2" x14ac:dyDescent="0.25">
      <c r="A8099" s="62">
        <v>42131502</v>
      </c>
      <c r="B8099" s="63" t="s">
        <v>16478</v>
      </c>
    </row>
    <row r="8100" spans="1:2" x14ac:dyDescent="0.25">
      <c r="A8100" s="62">
        <v>42131503</v>
      </c>
      <c r="B8100" s="63" t="s">
        <v>5700</v>
      </c>
    </row>
    <row r="8101" spans="1:2" x14ac:dyDescent="0.25">
      <c r="A8101" s="62">
        <v>42131504</v>
      </c>
      <c r="B8101" s="63" t="s">
        <v>16536</v>
      </c>
    </row>
    <row r="8102" spans="1:2" x14ac:dyDescent="0.25">
      <c r="A8102" s="62">
        <v>42131505</v>
      </c>
      <c r="B8102" s="63" t="s">
        <v>1633</v>
      </c>
    </row>
    <row r="8103" spans="1:2" x14ac:dyDescent="0.25">
      <c r="A8103" s="62">
        <v>42131506</v>
      </c>
      <c r="B8103" s="63" t="s">
        <v>9747</v>
      </c>
    </row>
    <row r="8104" spans="1:2" x14ac:dyDescent="0.25">
      <c r="A8104" s="62">
        <v>42131507</v>
      </c>
      <c r="B8104" s="63" t="s">
        <v>16004</v>
      </c>
    </row>
    <row r="8105" spans="1:2" x14ac:dyDescent="0.25">
      <c r="A8105" s="62">
        <v>42131508</v>
      </c>
      <c r="B8105" s="63" t="s">
        <v>11244</v>
      </c>
    </row>
    <row r="8106" spans="1:2" x14ac:dyDescent="0.25">
      <c r="A8106" s="62">
        <v>42131509</v>
      </c>
      <c r="B8106" s="63" t="s">
        <v>5382</v>
      </c>
    </row>
    <row r="8107" spans="1:2" x14ac:dyDescent="0.25">
      <c r="A8107" s="62">
        <v>42131510</v>
      </c>
      <c r="B8107" s="63" t="s">
        <v>4681</v>
      </c>
    </row>
    <row r="8108" spans="1:2" x14ac:dyDescent="0.25">
      <c r="A8108" s="62">
        <v>42131601</v>
      </c>
      <c r="B8108" s="63" t="s">
        <v>7236</v>
      </c>
    </row>
    <row r="8109" spans="1:2" x14ac:dyDescent="0.25">
      <c r="A8109" s="62">
        <v>42131602</v>
      </c>
      <c r="B8109" s="63" t="s">
        <v>13503</v>
      </c>
    </row>
    <row r="8110" spans="1:2" x14ac:dyDescent="0.25">
      <c r="A8110" s="62">
        <v>42131603</v>
      </c>
      <c r="B8110" s="63" t="s">
        <v>16148</v>
      </c>
    </row>
    <row r="8111" spans="1:2" x14ac:dyDescent="0.25">
      <c r="A8111" s="62">
        <v>42131604</v>
      </c>
      <c r="B8111" s="63" t="s">
        <v>2993</v>
      </c>
    </row>
    <row r="8112" spans="1:2" x14ac:dyDescent="0.25">
      <c r="A8112" s="62">
        <v>42131605</v>
      </c>
      <c r="B8112" s="63" t="s">
        <v>18561</v>
      </c>
    </row>
    <row r="8113" spans="1:2" x14ac:dyDescent="0.25">
      <c r="A8113" s="62">
        <v>42131606</v>
      </c>
      <c r="B8113" s="63" t="s">
        <v>5520</v>
      </c>
    </row>
    <row r="8114" spans="1:2" x14ac:dyDescent="0.25">
      <c r="A8114" s="62">
        <v>42131607</v>
      </c>
      <c r="B8114" s="63" t="s">
        <v>11088</v>
      </c>
    </row>
    <row r="8115" spans="1:2" x14ac:dyDescent="0.25">
      <c r="A8115" s="62">
        <v>42131608</v>
      </c>
      <c r="B8115" s="63" t="s">
        <v>4815</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17510</v>
      </c>
    </row>
    <row r="8120" spans="1:2" x14ac:dyDescent="0.25">
      <c r="A8120" s="62">
        <v>42131613</v>
      </c>
      <c r="B8120" s="63" t="s">
        <v>17619</v>
      </c>
    </row>
    <row r="8121" spans="1:2" x14ac:dyDescent="0.25">
      <c r="A8121" s="62">
        <v>42131701</v>
      </c>
      <c r="B8121" s="63" t="s">
        <v>9806</v>
      </c>
    </row>
    <row r="8122" spans="1:2" x14ac:dyDescent="0.25">
      <c r="A8122" s="62">
        <v>42131702</v>
      </c>
      <c r="B8122" s="63" t="s">
        <v>6950</v>
      </c>
    </row>
    <row r="8123" spans="1:2" x14ac:dyDescent="0.25">
      <c r="A8123" s="62">
        <v>42131703</v>
      </c>
      <c r="B8123" s="63" t="s">
        <v>2280</v>
      </c>
    </row>
    <row r="8124" spans="1:2" x14ac:dyDescent="0.25">
      <c r="A8124" s="62">
        <v>42131704</v>
      </c>
      <c r="B8124" s="63" t="s">
        <v>12832</v>
      </c>
    </row>
    <row r="8125" spans="1:2" x14ac:dyDescent="0.25">
      <c r="A8125" s="62">
        <v>42131705</v>
      </c>
      <c r="B8125" s="63" t="s">
        <v>4285</v>
      </c>
    </row>
    <row r="8126" spans="1:2" x14ac:dyDescent="0.25">
      <c r="A8126" s="62">
        <v>42131706</v>
      </c>
      <c r="B8126" s="63" t="s">
        <v>16858</v>
      </c>
    </row>
    <row r="8127" spans="1:2" x14ac:dyDescent="0.25">
      <c r="A8127" s="62">
        <v>42131707</v>
      </c>
      <c r="B8127" s="63" t="s">
        <v>6008</v>
      </c>
    </row>
    <row r="8128" spans="1:2" x14ac:dyDescent="0.25">
      <c r="A8128" s="62">
        <v>42132101</v>
      </c>
      <c r="B8128" s="63" t="s">
        <v>7002</v>
      </c>
    </row>
    <row r="8129" spans="1:2" x14ac:dyDescent="0.25">
      <c r="A8129" s="62">
        <v>42132102</v>
      </c>
      <c r="B8129" s="63" t="s">
        <v>10685</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6521</v>
      </c>
    </row>
    <row r="8138" spans="1:2" x14ac:dyDescent="0.25">
      <c r="A8138" s="62">
        <v>42132203</v>
      </c>
      <c r="B8138" s="63" t="s">
        <v>17361</v>
      </c>
    </row>
    <row r="8139" spans="1:2" x14ac:dyDescent="0.25">
      <c r="A8139" s="62">
        <v>42132204</v>
      </c>
      <c r="B8139" s="63" t="s">
        <v>1787</v>
      </c>
    </row>
    <row r="8140" spans="1:2" x14ac:dyDescent="0.25">
      <c r="A8140" s="62">
        <v>42132205</v>
      </c>
      <c r="B8140" s="63" t="s">
        <v>11191</v>
      </c>
    </row>
    <row r="8141" spans="1:2" x14ac:dyDescent="0.25">
      <c r="A8141" s="62">
        <v>42141501</v>
      </c>
      <c r="B8141" s="63" t="s">
        <v>17766</v>
      </c>
    </row>
    <row r="8142" spans="1:2" x14ac:dyDescent="0.25">
      <c r="A8142" s="62">
        <v>42141502</v>
      </c>
      <c r="B8142" s="63" t="s">
        <v>5875</v>
      </c>
    </row>
    <row r="8143" spans="1:2" x14ac:dyDescent="0.25">
      <c r="A8143" s="62">
        <v>42141503</v>
      </c>
      <c r="B8143" s="63" t="s">
        <v>15152</v>
      </c>
    </row>
    <row r="8144" spans="1:2" x14ac:dyDescent="0.25">
      <c r="A8144" s="62">
        <v>42141504</v>
      </c>
      <c r="B8144" s="63" t="s">
        <v>543</v>
      </c>
    </row>
    <row r="8145" spans="1:2" x14ac:dyDescent="0.25">
      <c r="A8145" s="62">
        <v>42141601</v>
      </c>
      <c r="B8145" s="63" t="s">
        <v>5775</v>
      </c>
    </row>
    <row r="8146" spans="1:2" x14ac:dyDescent="0.25">
      <c r="A8146" s="62">
        <v>42141602</v>
      </c>
      <c r="B8146" s="63" t="s">
        <v>2816</v>
      </c>
    </row>
    <row r="8147" spans="1:2" x14ac:dyDescent="0.25">
      <c r="A8147" s="62">
        <v>42141603</v>
      </c>
      <c r="B8147" s="63" t="s">
        <v>8203</v>
      </c>
    </row>
    <row r="8148" spans="1:2" x14ac:dyDescent="0.25">
      <c r="A8148" s="62">
        <v>42141604</v>
      </c>
      <c r="B8148" s="63" t="s">
        <v>13877</v>
      </c>
    </row>
    <row r="8149" spans="1:2" x14ac:dyDescent="0.25">
      <c r="A8149" s="62">
        <v>42141605</v>
      </c>
      <c r="B8149" s="63" t="s">
        <v>18304</v>
      </c>
    </row>
    <row r="8150" spans="1:2" x14ac:dyDescent="0.25">
      <c r="A8150" s="62">
        <v>42141606</v>
      </c>
      <c r="B8150" s="63" t="s">
        <v>6333</v>
      </c>
    </row>
    <row r="8151" spans="1:2" x14ac:dyDescent="0.25">
      <c r="A8151" s="62">
        <v>42141607</v>
      </c>
      <c r="B8151" s="63" t="s">
        <v>3013</v>
      </c>
    </row>
    <row r="8152" spans="1:2" x14ac:dyDescent="0.25">
      <c r="A8152" s="62">
        <v>42141701</v>
      </c>
      <c r="B8152" s="63" t="s">
        <v>13396</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13250</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7599</v>
      </c>
    </row>
    <row r="8161" spans="1:2" x14ac:dyDescent="0.25">
      <c r="A8161" s="62">
        <v>42141805</v>
      </c>
      <c r="B8161" s="63" t="s">
        <v>6165</v>
      </c>
    </row>
    <row r="8162" spans="1:2" x14ac:dyDescent="0.25">
      <c r="A8162" s="62">
        <v>42141806</v>
      </c>
      <c r="B8162" s="63" t="s">
        <v>8621</v>
      </c>
    </row>
    <row r="8163" spans="1:2" x14ac:dyDescent="0.25">
      <c r="A8163" s="62">
        <v>42141807</v>
      </c>
      <c r="B8163" s="63" t="s">
        <v>14912</v>
      </c>
    </row>
    <row r="8164" spans="1:2" x14ac:dyDescent="0.25">
      <c r="A8164" s="62">
        <v>42141808</v>
      </c>
      <c r="B8164" s="63" t="s">
        <v>7825</v>
      </c>
    </row>
    <row r="8165" spans="1:2" x14ac:dyDescent="0.25">
      <c r="A8165" s="62">
        <v>42141809</v>
      </c>
      <c r="B8165" s="63" t="s">
        <v>1237</v>
      </c>
    </row>
    <row r="8166" spans="1:2" x14ac:dyDescent="0.25">
      <c r="A8166" s="62">
        <v>42141901</v>
      </c>
      <c r="B8166" s="63" t="s">
        <v>10462</v>
      </c>
    </row>
    <row r="8167" spans="1:2" x14ac:dyDescent="0.25">
      <c r="A8167" s="62">
        <v>42141902</v>
      </c>
      <c r="B8167" s="63" t="s">
        <v>7789</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15498</v>
      </c>
    </row>
    <row r="8172" spans="1:2" x14ac:dyDescent="0.25">
      <c r="A8172" s="62">
        <v>42142002</v>
      </c>
      <c r="B8172" s="63" t="s">
        <v>12446</v>
      </c>
    </row>
    <row r="8173" spans="1:2" x14ac:dyDescent="0.25">
      <c r="A8173" s="62">
        <v>42142003</v>
      </c>
      <c r="B8173" s="63" t="s">
        <v>15609</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3727</v>
      </c>
    </row>
    <row r="8179" spans="1:2" x14ac:dyDescent="0.25">
      <c r="A8179" s="62">
        <v>42142102</v>
      </c>
      <c r="B8179" s="63" t="s">
        <v>2727</v>
      </c>
    </row>
    <row r="8180" spans="1:2" x14ac:dyDescent="0.25">
      <c r="A8180" s="62">
        <v>42142103</v>
      </c>
      <c r="B8180" s="63" t="s">
        <v>12249</v>
      </c>
    </row>
    <row r="8181" spans="1:2" x14ac:dyDescent="0.25">
      <c r="A8181" s="62">
        <v>42142104</v>
      </c>
      <c r="B8181" s="63" t="s">
        <v>8230</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4932</v>
      </c>
    </row>
    <row r="8189" spans="1:2" x14ac:dyDescent="0.25">
      <c r="A8189" s="62">
        <v>42142112</v>
      </c>
      <c r="B8189" s="63" t="s">
        <v>6981</v>
      </c>
    </row>
    <row r="8190" spans="1:2" x14ac:dyDescent="0.25">
      <c r="A8190" s="62">
        <v>42142113</v>
      </c>
      <c r="B8190" s="63" t="s">
        <v>10720</v>
      </c>
    </row>
    <row r="8191" spans="1:2" x14ac:dyDescent="0.25">
      <c r="A8191" s="62">
        <v>42142114</v>
      </c>
      <c r="B8191" s="63" t="s">
        <v>1796</v>
      </c>
    </row>
    <row r="8192" spans="1:2" x14ac:dyDescent="0.25">
      <c r="A8192" s="62">
        <v>42142119</v>
      </c>
      <c r="B8192" s="63" t="s">
        <v>4283</v>
      </c>
    </row>
    <row r="8193" spans="1:2" x14ac:dyDescent="0.25">
      <c r="A8193" s="62">
        <v>42142201</v>
      </c>
      <c r="B8193" s="63" t="s">
        <v>15484</v>
      </c>
    </row>
    <row r="8194" spans="1:2" x14ac:dyDescent="0.25">
      <c r="A8194" s="62">
        <v>42142202</v>
      </c>
      <c r="B8194" s="63" t="s">
        <v>5583</v>
      </c>
    </row>
    <row r="8195" spans="1:2" x14ac:dyDescent="0.25">
      <c r="A8195" s="62">
        <v>42142203</v>
      </c>
      <c r="B8195" s="63" t="s">
        <v>14485</v>
      </c>
    </row>
    <row r="8196" spans="1:2" x14ac:dyDescent="0.25">
      <c r="A8196" s="62">
        <v>42142204</v>
      </c>
      <c r="B8196" s="63" t="s">
        <v>6747</v>
      </c>
    </row>
    <row r="8197" spans="1:2" x14ac:dyDescent="0.25">
      <c r="A8197" s="62">
        <v>42142301</v>
      </c>
      <c r="B8197" s="63" t="s">
        <v>3081</v>
      </c>
    </row>
    <row r="8198" spans="1:2" x14ac:dyDescent="0.25">
      <c r="A8198" s="62">
        <v>42142302</v>
      </c>
      <c r="B8198" s="63" t="s">
        <v>17958</v>
      </c>
    </row>
    <row r="8199" spans="1:2" x14ac:dyDescent="0.25">
      <c r="A8199" s="62">
        <v>42142303</v>
      </c>
      <c r="B8199" s="63" t="s">
        <v>13664</v>
      </c>
    </row>
    <row r="8200" spans="1:2" x14ac:dyDescent="0.25">
      <c r="A8200" s="62">
        <v>42142401</v>
      </c>
      <c r="B8200" s="63" t="s">
        <v>15290</v>
      </c>
    </row>
    <row r="8201" spans="1:2" x14ac:dyDescent="0.25">
      <c r="A8201" s="62">
        <v>42142402</v>
      </c>
      <c r="B8201" s="63" t="s">
        <v>17257</v>
      </c>
    </row>
    <row r="8202" spans="1:2" x14ac:dyDescent="0.25">
      <c r="A8202" s="62">
        <v>42142403</v>
      </c>
      <c r="B8202" s="63" t="s">
        <v>11397</v>
      </c>
    </row>
    <row r="8203" spans="1:2" x14ac:dyDescent="0.25">
      <c r="A8203" s="62">
        <v>42142404</v>
      </c>
      <c r="B8203" s="63" t="s">
        <v>16642</v>
      </c>
    </row>
    <row r="8204" spans="1:2" x14ac:dyDescent="0.25">
      <c r="A8204" s="62">
        <v>42142405</v>
      </c>
      <c r="B8204" s="63" t="s">
        <v>8055</v>
      </c>
    </row>
    <row r="8205" spans="1:2" x14ac:dyDescent="0.25">
      <c r="A8205" s="62">
        <v>42142406</v>
      </c>
      <c r="B8205" s="63" t="s">
        <v>5334</v>
      </c>
    </row>
    <row r="8206" spans="1:2" x14ac:dyDescent="0.25">
      <c r="A8206" s="62">
        <v>42142407</v>
      </c>
      <c r="B8206" s="63" t="s">
        <v>16331</v>
      </c>
    </row>
    <row r="8207" spans="1:2" x14ac:dyDescent="0.25">
      <c r="A8207" s="62">
        <v>42142501</v>
      </c>
      <c r="B8207" s="63" t="s">
        <v>14541</v>
      </c>
    </row>
    <row r="8208" spans="1:2" x14ac:dyDescent="0.25">
      <c r="A8208" s="62">
        <v>42142502</v>
      </c>
      <c r="B8208" s="63" t="s">
        <v>10872</v>
      </c>
    </row>
    <row r="8209" spans="1:2" x14ac:dyDescent="0.25">
      <c r="A8209" s="62">
        <v>42142503</v>
      </c>
      <c r="B8209" s="63" t="s">
        <v>15024</v>
      </c>
    </row>
    <row r="8210" spans="1:2" x14ac:dyDescent="0.25">
      <c r="A8210" s="62">
        <v>42142504</v>
      </c>
      <c r="B8210" s="63" t="s">
        <v>7517</v>
      </c>
    </row>
    <row r="8211" spans="1:2" x14ac:dyDescent="0.25">
      <c r="A8211" s="62">
        <v>42142505</v>
      </c>
      <c r="B8211" s="63" t="s">
        <v>14705</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8872</v>
      </c>
    </row>
    <row r="8216" spans="1:2" x14ac:dyDescent="0.25">
      <c r="A8216" s="62">
        <v>42142511</v>
      </c>
      <c r="B8216" s="63" t="s">
        <v>3284</v>
      </c>
    </row>
    <row r="8217" spans="1:2" x14ac:dyDescent="0.25">
      <c r="A8217" s="62">
        <v>42142512</v>
      </c>
      <c r="B8217" s="63" t="s">
        <v>7578</v>
      </c>
    </row>
    <row r="8218" spans="1:2" x14ac:dyDescent="0.25">
      <c r="A8218" s="62">
        <v>42142513</v>
      </c>
      <c r="B8218" s="63" t="s">
        <v>12654</v>
      </c>
    </row>
    <row r="8219" spans="1:2" x14ac:dyDescent="0.25">
      <c r="A8219" s="62">
        <v>42142514</v>
      </c>
      <c r="B8219" s="63" t="s">
        <v>7587</v>
      </c>
    </row>
    <row r="8220" spans="1:2" x14ac:dyDescent="0.25">
      <c r="A8220" s="62">
        <v>42142515</v>
      </c>
      <c r="B8220" s="63" t="s">
        <v>18580</v>
      </c>
    </row>
    <row r="8221" spans="1:2" x14ac:dyDescent="0.25">
      <c r="A8221" s="62">
        <v>42142516</v>
      </c>
      <c r="B8221" s="63" t="s">
        <v>8507</v>
      </c>
    </row>
    <row r="8222" spans="1:2" x14ac:dyDescent="0.25">
      <c r="A8222" s="62">
        <v>42142517</v>
      </c>
      <c r="B8222" s="63" t="s">
        <v>6482</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5719</v>
      </c>
    </row>
    <row r="8233" spans="1:2" x14ac:dyDescent="0.25">
      <c r="A8233" s="62">
        <v>42142528</v>
      </c>
      <c r="B8233" s="63" t="s">
        <v>16220</v>
      </c>
    </row>
    <row r="8234" spans="1:2" x14ac:dyDescent="0.25">
      <c r="A8234" s="62">
        <v>42142529</v>
      </c>
      <c r="B8234" s="63" t="s">
        <v>5277</v>
      </c>
    </row>
    <row r="8235" spans="1:2" x14ac:dyDescent="0.25">
      <c r="A8235" s="62">
        <v>42142530</v>
      </c>
      <c r="B8235" s="63" t="s">
        <v>11169</v>
      </c>
    </row>
    <row r="8236" spans="1:2" x14ac:dyDescent="0.25">
      <c r="A8236" s="62">
        <v>42142531</v>
      </c>
      <c r="B8236" s="63" t="s">
        <v>7801</v>
      </c>
    </row>
    <row r="8237" spans="1:2" x14ac:dyDescent="0.25">
      <c r="A8237" s="62">
        <v>42142532</v>
      </c>
      <c r="B8237" s="63" t="s">
        <v>13392</v>
      </c>
    </row>
    <row r="8238" spans="1:2" x14ac:dyDescent="0.25">
      <c r="A8238" s="62">
        <v>42142601</v>
      </c>
      <c r="B8238" s="63" t="s">
        <v>6055</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6876</v>
      </c>
    </row>
    <row r="8244" spans="1:2" x14ac:dyDescent="0.25">
      <c r="A8244" s="62">
        <v>42142607</v>
      </c>
      <c r="B8244" s="63" t="s">
        <v>8556</v>
      </c>
    </row>
    <row r="8245" spans="1:2" x14ac:dyDescent="0.25">
      <c r="A8245" s="62">
        <v>42142608</v>
      </c>
      <c r="B8245" s="63" t="s">
        <v>9538</v>
      </c>
    </row>
    <row r="8246" spans="1:2" x14ac:dyDescent="0.25">
      <c r="A8246" s="62">
        <v>42142609</v>
      </c>
      <c r="B8246" s="63" t="s">
        <v>7992</v>
      </c>
    </row>
    <row r="8247" spans="1:2" x14ac:dyDescent="0.25">
      <c r="A8247" s="62">
        <v>42142610</v>
      </c>
      <c r="B8247" s="63" t="s">
        <v>2578</v>
      </c>
    </row>
    <row r="8248" spans="1:2" x14ac:dyDescent="0.25">
      <c r="A8248" s="62">
        <v>42142611</v>
      </c>
      <c r="B8248" s="63" t="s">
        <v>8313</v>
      </c>
    </row>
    <row r="8249" spans="1:2" x14ac:dyDescent="0.25">
      <c r="A8249" s="62">
        <v>42142612</v>
      </c>
      <c r="B8249" s="63" t="s">
        <v>12641</v>
      </c>
    </row>
    <row r="8250" spans="1:2" x14ac:dyDescent="0.25">
      <c r="A8250" s="62">
        <v>42142613</v>
      </c>
      <c r="B8250" s="63" t="s">
        <v>4056</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6506</v>
      </c>
    </row>
    <row r="8265" spans="1:2" x14ac:dyDescent="0.25">
      <c r="A8265" s="62">
        <v>42142710</v>
      </c>
      <c r="B8265" s="63" t="s">
        <v>10721</v>
      </c>
    </row>
    <row r="8266" spans="1:2" x14ac:dyDescent="0.25">
      <c r="A8266" s="62">
        <v>42142711</v>
      </c>
      <c r="B8266" s="63" t="s">
        <v>15956</v>
      </c>
    </row>
    <row r="8267" spans="1:2" x14ac:dyDescent="0.25">
      <c r="A8267" s="62">
        <v>42142712</v>
      </c>
      <c r="B8267" s="63" t="s">
        <v>11388</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5455</v>
      </c>
    </row>
    <row r="8273" spans="1:2" x14ac:dyDescent="0.25">
      <c r="A8273" s="62">
        <v>42142802</v>
      </c>
      <c r="B8273" s="63" t="s">
        <v>4921</v>
      </c>
    </row>
    <row r="8274" spans="1:2" x14ac:dyDescent="0.25">
      <c r="A8274" s="62">
        <v>42142901</v>
      </c>
      <c r="B8274" s="63" t="s">
        <v>7502</v>
      </c>
    </row>
    <row r="8275" spans="1:2" x14ac:dyDescent="0.25">
      <c r="A8275" s="62">
        <v>42142902</v>
      </c>
      <c r="B8275" s="63" t="s">
        <v>10547</v>
      </c>
    </row>
    <row r="8276" spans="1:2" x14ac:dyDescent="0.25">
      <c r="A8276" s="62">
        <v>42142903</v>
      </c>
      <c r="B8276" s="63" t="s">
        <v>17380</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5599</v>
      </c>
    </row>
    <row r="8282" spans="1:2" x14ac:dyDescent="0.25">
      <c r="A8282" s="62">
        <v>42142909</v>
      </c>
      <c r="B8282" s="63" t="s">
        <v>2238</v>
      </c>
    </row>
    <row r="8283" spans="1:2" x14ac:dyDescent="0.25">
      <c r="A8283" s="62">
        <v>42142910</v>
      </c>
      <c r="B8283" s="63" t="s">
        <v>15339</v>
      </c>
    </row>
    <row r="8284" spans="1:2" x14ac:dyDescent="0.25">
      <c r="A8284" s="62">
        <v>42142911</v>
      </c>
      <c r="B8284" s="63" t="s">
        <v>3082</v>
      </c>
    </row>
    <row r="8285" spans="1:2" x14ac:dyDescent="0.25">
      <c r="A8285" s="62">
        <v>42142912</v>
      </c>
      <c r="B8285" s="63" t="s">
        <v>14329</v>
      </c>
    </row>
    <row r="8286" spans="1:2" x14ac:dyDescent="0.25">
      <c r="A8286" s="62">
        <v>42142913</v>
      </c>
      <c r="B8286" s="63" t="s">
        <v>3781</v>
      </c>
    </row>
    <row r="8287" spans="1:2" x14ac:dyDescent="0.25">
      <c r="A8287" s="62">
        <v>42143101</v>
      </c>
      <c r="B8287" s="63" t="s">
        <v>7432</v>
      </c>
    </row>
    <row r="8288" spans="1:2" x14ac:dyDescent="0.25">
      <c r="A8288" s="62">
        <v>42143102</v>
      </c>
      <c r="B8288" s="63" t="s">
        <v>8707</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8814</v>
      </c>
    </row>
    <row r="8293" spans="1:2" x14ac:dyDescent="0.25">
      <c r="A8293" s="62">
        <v>42143201</v>
      </c>
      <c r="B8293" s="63" t="s">
        <v>14968</v>
      </c>
    </row>
    <row r="8294" spans="1:2" x14ac:dyDescent="0.25">
      <c r="A8294" s="62">
        <v>42143202</v>
      </c>
      <c r="B8294" s="63" t="s">
        <v>3974</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10069</v>
      </c>
    </row>
    <row r="8301" spans="1:2" x14ac:dyDescent="0.25">
      <c r="A8301" s="62">
        <v>42143505</v>
      </c>
      <c r="B8301" s="63" t="s">
        <v>11234</v>
      </c>
    </row>
    <row r="8302" spans="1:2" x14ac:dyDescent="0.25">
      <c r="A8302" s="62">
        <v>42143506</v>
      </c>
      <c r="B8302" s="63" t="s">
        <v>3587</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14716</v>
      </c>
    </row>
    <row r="8307" spans="1:2" x14ac:dyDescent="0.25">
      <c r="A8307" s="62">
        <v>42143511</v>
      </c>
      <c r="B8307" s="63" t="s">
        <v>3543</v>
      </c>
    </row>
    <row r="8308" spans="1:2" x14ac:dyDescent="0.25">
      <c r="A8308" s="62">
        <v>42143512</v>
      </c>
      <c r="B8308" s="63" t="s">
        <v>18755</v>
      </c>
    </row>
    <row r="8309" spans="1:2" x14ac:dyDescent="0.25">
      <c r="A8309" s="62">
        <v>42143513</v>
      </c>
      <c r="B8309" s="63" t="s">
        <v>4470</v>
      </c>
    </row>
    <row r="8310" spans="1:2" x14ac:dyDescent="0.25">
      <c r="A8310" s="62">
        <v>42143601</v>
      </c>
      <c r="B8310" s="63" t="s">
        <v>15935</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4937</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6476</v>
      </c>
    </row>
    <row r="8324" spans="1:2" x14ac:dyDescent="0.25">
      <c r="A8324" s="62">
        <v>42151507</v>
      </c>
      <c r="B8324" s="63" t="s">
        <v>10092</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8773</v>
      </c>
    </row>
    <row r="8329" spans="1:2" x14ac:dyDescent="0.25">
      <c r="A8329" s="62">
        <v>42151605</v>
      </c>
      <c r="B8329" s="63" t="s">
        <v>13890</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6607</v>
      </c>
    </row>
    <row r="8335" spans="1:2" x14ac:dyDescent="0.25">
      <c r="A8335" s="62">
        <v>42151611</v>
      </c>
      <c r="B8335" s="63" t="s">
        <v>9606</v>
      </c>
    </row>
    <row r="8336" spans="1:2" x14ac:dyDescent="0.25">
      <c r="A8336" s="62">
        <v>42151612</v>
      </c>
      <c r="B8336" s="63" t="s">
        <v>7530</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8142</v>
      </c>
    </row>
    <row r="8344" spans="1:2" x14ac:dyDescent="0.25">
      <c r="A8344" s="62">
        <v>42151620</v>
      </c>
      <c r="B8344" s="63" t="s">
        <v>17466</v>
      </c>
    </row>
    <row r="8345" spans="1:2" x14ac:dyDescent="0.25">
      <c r="A8345" s="62">
        <v>42151621</v>
      </c>
      <c r="B8345" s="63" t="s">
        <v>6293</v>
      </c>
    </row>
    <row r="8346" spans="1:2" x14ac:dyDescent="0.25">
      <c r="A8346" s="62">
        <v>42151622</v>
      </c>
      <c r="B8346" s="63" t="s">
        <v>13009</v>
      </c>
    </row>
    <row r="8347" spans="1:2" x14ac:dyDescent="0.25">
      <c r="A8347" s="62">
        <v>42151623</v>
      </c>
      <c r="B8347" s="63" t="s">
        <v>6678</v>
      </c>
    </row>
    <row r="8348" spans="1:2" x14ac:dyDescent="0.25">
      <c r="A8348" s="62">
        <v>42151624</v>
      </c>
      <c r="B8348" s="63" t="s">
        <v>18539</v>
      </c>
    </row>
    <row r="8349" spans="1:2" x14ac:dyDescent="0.25">
      <c r="A8349" s="62">
        <v>42151625</v>
      </c>
      <c r="B8349" s="63" t="s">
        <v>656</v>
      </c>
    </row>
    <row r="8350" spans="1:2" x14ac:dyDescent="0.25">
      <c r="A8350" s="62">
        <v>42151626</v>
      </c>
      <c r="B8350" s="63" t="s">
        <v>16002</v>
      </c>
    </row>
    <row r="8351" spans="1:2" x14ac:dyDescent="0.25">
      <c r="A8351" s="62">
        <v>42151627</v>
      </c>
      <c r="B8351" s="63" t="s">
        <v>13147</v>
      </c>
    </row>
    <row r="8352" spans="1:2" x14ac:dyDescent="0.25">
      <c r="A8352" s="62">
        <v>42151628</v>
      </c>
      <c r="B8352" s="63" t="s">
        <v>8280</v>
      </c>
    </row>
    <row r="8353" spans="1:2" x14ac:dyDescent="0.25">
      <c r="A8353" s="62">
        <v>42151629</v>
      </c>
      <c r="B8353" s="63" t="s">
        <v>5050</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15613</v>
      </c>
    </row>
    <row r="8360" spans="1:2" x14ac:dyDescent="0.25">
      <c r="A8360" s="62">
        <v>42151636</v>
      </c>
      <c r="B8360" s="63" t="s">
        <v>12161</v>
      </c>
    </row>
    <row r="8361" spans="1:2" x14ac:dyDescent="0.25">
      <c r="A8361" s="62">
        <v>42151637</v>
      </c>
      <c r="B8361" s="63" t="s">
        <v>15419</v>
      </c>
    </row>
    <row r="8362" spans="1:2" x14ac:dyDescent="0.25">
      <c r="A8362" s="62">
        <v>42151638</v>
      </c>
      <c r="B8362" s="63" t="s">
        <v>10862</v>
      </c>
    </row>
    <row r="8363" spans="1:2" x14ac:dyDescent="0.25">
      <c r="A8363" s="62">
        <v>42151639</v>
      </c>
      <c r="B8363" s="63" t="s">
        <v>9540</v>
      </c>
    </row>
    <row r="8364" spans="1:2" x14ac:dyDescent="0.25">
      <c r="A8364" s="62">
        <v>42151640</v>
      </c>
      <c r="B8364" s="63" t="s">
        <v>17235</v>
      </c>
    </row>
    <row r="8365" spans="1:2" x14ac:dyDescent="0.25">
      <c r="A8365" s="62">
        <v>42151641</v>
      </c>
      <c r="B8365" s="63" t="s">
        <v>15317</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5991</v>
      </c>
    </row>
    <row r="8380" spans="1:2" x14ac:dyDescent="0.25">
      <c r="A8380" s="62">
        <v>42151657</v>
      </c>
      <c r="B8380" s="63" t="s">
        <v>17326</v>
      </c>
    </row>
    <row r="8381" spans="1:2" x14ac:dyDescent="0.25">
      <c r="A8381" s="62">
        <v>42151658</v>
      </c>
      <c r="B8381" s="63" t="s">
        <v>6574</v>
      </c>
    </row>
    <row r="8382" spans="1:2" x14ac:dyDescent="0.25">
      <c r="A8382" s="62">
        <v>42151659</v>
      </c>
      <c r="B8382" s="63" t="s">
        <v>15834</v>
      </c>
    </row>
    <row r="8383" spans="1:2" x14ac:dyDescent="0.25">
      <c r="A8383" s="62">
        <v>42151660</v>
      </c>
      <c r="B8383" s="63" t="s">
        <v>15124</v>
      </c>
    </row>
    <row r="8384" spans="1:2" x14ac:dyDescent="0.25">
      <c r="A8384" s="62">
        <v>42151661</v>
      </c>
      <c r="B8384" s="63" t="s">
        <v>10324</v>
      </c>
    </row>
    <row r="8385" spans="1:2" x14ac:dyDescent="0.25">
      <c r="A8385" s="62">
        <v>42151662</v>
      </c>
      <c r="B8385" s="63" t="s">
        <v>10763</v>
      </c>
    </row>
    <row r="8386" spans="1:2" x14ac:dyDescent="0.25">
      <c r="A8386" s="62">
        <v>42151663</v>
      </c>
      <c r="B8386" s="63" t="s">
        <v>13638</v>
      </c>
    </row>
    <row r="8387" spans="1:2" x14ac:dyDescent="0.25">
      <c r="A8387" s="62">
        <v>42151664</v>
      </c>
      <c r="B8387" s="63" t="s">
        <v>3824</v>
      </c>
    </row>
    <row r="8388" spans="1:2" x14ac:dyDescent="0.25">
      <c r="A8388" s="62">
        <v>42151665</v>
      </c>
      <c r="B8388" s="63" t="s">
        <v>5184</v>
      </c>
    </row>
    <row r="8389" spans="1:2" x14ac:dyDescent="0.25">
      <c r="A8389" s="62">
        <v>42151666</v>
      </c>
      <c r="B8389" s="63" t="s">
        <v>11826</v>
      </c>
    </row>
    <row r="8390" spans="1:2" x14ac:dyDescent="0.25">
      <c r="A8390" s="62">
        <v>42151667</v>
      </c>
      <c r="B8390" s="63" t="s">
        <v>6748</v>
      </c>
    </row>
    <row r="8391" spans="1:2" x14ac:dyDescent="0.25">
      <c r="A8391" s="62">
        <v>42151668</v>
      </c>
      <c r="B8391" s="63" t="s">
        <v>5401</v>
      </c>
    </row>
    <row r="8392" spans="1:2" x14ac:dyDescent="0.25">
      <c r="A8392" s="62">
        <v>42151669</v>
      </c>
      <c r="B8392" s="63" t="s">
        <v>9410</v>
      </c>
    </row>
    <row r="8393" spans="1:2" x14ac:dyDescent="0.25">
      <c r="A8393" s="62">
        <v>42151670</v>
      </c>
      <c r="B8393" s="63" t="s">
        <v>14447</v>
      </c>
    </row>
    <row r="8394" spans="1:2" x14ac:dyDescent="0.25">
      <c r="A8394" s="62">
        <v>42151671</v>
      </c>
      <c r="B8394" s="63" t="s">
        <v>9910</v>
      </c>
    </row>
    <row r="8395" spans="1:2" x14ac:dyDescent="0.25">
      <c r="A8395" s="62">
        <v>42151672</v>
      </c>
      <c r="B8395" s="63" t="s">
        <v>2898</v>
      </c>
    </row>
    <row r="8396" spans="1:2" x14ac:dyDescent="0.25">
      <c r="A8396" s="62">
        <v>42151673</v>
      </c>
      <c r="B8396" s="63" t="s">
        <v>11312</v>
      </c>
    </row>
    <row r="8397" spans="1:2" x14ac:dyDescent="0.25">
      <c r="A8397" s="62">
        <v>42151674</v>
      </c>
      <c r="B8397" s="63" t="s">
        <v>15986</v>
      </c>
    </row>
    <row r="8398" spans="1:2" x14ac:dyDescent="0.25">
      <c r="A8398" s="62">
        <v>42151675</v>
      </c>
      <c r="B8398" s="63" t="s">
        <v>4308</v>
      </c>
    </row>
    <row r="8399" spans="1:2" x14ac:dyDescent="0.25">
      <c r="A8399" s="62">
        <v>42151676</v>
      </c>
      <c r="B8399" s="63" t="s">
        <v>13963</v>
      </c>
    </row>
    <row r="8400" spans="1:2" x14ac:dyDescent="0.25">
      <c r="A8400" s="62">
        <v>42151677</v>
      </c>
      <c r="B8400" s="63" t="s">
        <v>8733</v>
      </c>
    </row>
    <row r="8401" spans="1:2" x14ac:dyDescent="0.25">
      <c r="A8401" s="62">
        <v>42151678</v>
      </c>
      <c r="B8401" s="63" t="s">
        <v>3642</v>
      </c>
    </row>
    <row r="8402" spans="1:2" x14ac:dyDescent="0.25">
      <c r="A8402" s="62">
        <v>42151679</v>
      </c>
      <c r="B8402" s="63" t="s">
        <v>11202</v>
      </c>
    </row>
    <row r="8403" spans="1:2" x14ac:dyDescent="0.25">
      <c r="A8403" s="62">
        <v>42151680</v>
      </c>
      <c r="B8403" s="63" t="s">
        <v>17765</v>
      </c>
    </row>
    <row r="8404" spans="1:2" x14ac:dyDescent="0.25">
      <c r="A8404" s="62">
        <v>42151681</v>
      </c>
      <c r="B8404" s="63" t="s">
        <v>16688</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3791</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8325</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2241</v>
      </c>
    </row>
    <row r="8423" spans="1:2" x14ac:dyDescent="0.25">
      <c r="A8423" s="62">
        <v>42151814</v>
      </c>
      <c r="B8423" s="63" t="s">
        <v>7287</v>
      </c>
    </row>
    <row r="8424" spans="1:2" x14ac:dyDescent="0.25">
      <c r="A8424" s="62">
        <v>42151815</v>
      </c>
      <c r="B8424" s="63" t="s">
        <v>7521</v>
      </c>
    </row>
    <row r="8425" spans="1:2" x14ac:dyDescent="0.25">
      <c r="A8425" s="62">
        <v>42151816</v>
      </c>
      <c r="B8425" s="63" t="s">
        <v>5955</v>
      </c>
    </row>
    <row r="8426" spans="1:2" x14ac:dyDescent="0.25">
      <c r="A8426" s="62">
        <v>42151901</v>
      </c>
      <c r="B8426" s="63" t="s">
        <v>7818</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10560</v>
      </c>
    </row>
    <row r="8431" spans="1:2" x14ac:dyDescent="0.25">
      <c r="A8431" s="62">
        <v>42151906</v>
      </c>
      <c r="B8431" s="63" t="s">
        <v>5083</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14496</v>
      </c>
    </row>
    <row r="8437" spans="1:2" x14ac:dyDescent="0.25">
      <c r="A8437" s="62">
        <v>42151912</v>
      </c>
      <c r="B8437" s="63" t="s">
        <v>15205</v>
      </c>
    </row>
    <row r="8438" spans="1:2" x14ac:dyDescent="0.25">
      <c r="A8438" s="62">
        <v>42152001</v>
      </c>
      <c r="B8438" s="63" t="s">
        <v>17419</v>
      </c>
    </row>
    <row r="8439" spans="1:2" x14ac:dyDescent="0.25">
      <c r="A8439" s="62">
        <v>42152002</v>
      </c>
      <c r="B8439" s="63" t="s">
        <v>4756</v>
      </c>
    </row>
    <row r="8440" spans="1:2" x14ac:dyDescent="0.25">
      <c r="A8440" s="62">
        <v>42152003</v>
      </c>
      <c r="B8440" s="63" t="s">
        <v>15429</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13973</v>
      </c>
    </row>
    <row r="8445" spans="1:2" x14ac:dyDescent="0.25">
      <c r="A8445" s="62">
        <v>42152008</v>
      </c>
      <c r="B8445" s="63" t="s">
        <v>10019</v>
      </c>
    </row>
    <row r="8446" spans="1:2" x14ac:dyDescent="0.25">
      <c r="A8446" s="62">
        <v>42152009</v>
      </c>
      <c r="B8446" s="63" t="s">
        <v>17544</v>
      </c>
    </row>
    <row r="8447" spans="1:2" x14ac:dyDescent="0.25">
      <c r="A8447" s="62">
        <v>42152010</v>
      </c>
      <c r="B8447" s="63" t="s">
        <v>2007</v>
      </c>
    </row>
    <row r="8448" spans="1:2" x14ac:dyDescent="0.25">
      <c r="A8448" s="62">
        <v>42152011</v>
      </c>
      <c r="B8448" s="63" t="s">
        <v>4402</v>
      </c>
    </row>
    <row r="8449" spans="1:2" x14ac:dyDescent="0.25">
      <c r="A8449" s="62">
        <v>42152012</v>
      </c>
      <c r="B8449" s="63" t="s">
        <v>17377</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16086</v>
      </c>
    </row>
    <row r="8455" spans="1:2" x14ac:dyDescent="0.25">
      <c r="A8455" s="62">
        <v>42152104</v>
      </c>
      <c r="B8455" s="63" t="s">
        <v>7979</v>
      </c>
    </row>
    <row r="8456" spans="1:2" x14ac:dyDescent="0.25">
      <c r="A8456" s="62">
        <v>42152105</v>
      </c>
      <c r="B8456" s="63" t="s">
        <v>13491</v>
      </c>
    </row>
    <row r="8457" spans="1:2" x14ac:dyDescent="0.25">
      <c r="A8457" s="62">
        <v>42152106</v>
      </c>
      <c r="B8457" s="63" t="s">
        <v>3788</v>
      </c>
    </row>
    <row r="8458" spans="1:2" x14ac:dyDescent="0.25">
      <c r="A8458" s="62">
        <v>42152107</v>
      </c>
      <c r="B8458" s="63" t="s">
        <v>7496</v>
      </c>
    </row>
    <row r="8459" spans="1:2" x14ac:dyDescent="0.25">
      <c r="A8459" s="62">
        <v>42152108</v>
      </c>
      <c r="B8459" s="63" t="s">
        <v>2526</v>
      </c>
    </row>
    <row r="8460" spans="1:2" x14ac:dyDescent="0.25">
      <c r="A8460" s="62">
        <v>42152109</v>
      </c>
      <c r="B8460" s="63" t="s">
        <v>4304</v>
      </c>
    </row>
    <row r="8461" spans="1:2" x14ac:dyDescent="0.25">
      <c r="A8461" s="62">
        <v>42152110</v>
      </c>
      <c r="B8461" s="63" t="s">
        <v>3296</v>
      </c>
    </row>
    <row r="8462" spans="1:2" x14ac:dyDescent="0.25">
      <c r="A8462" s="62">
        <v>42152111</v>
      </c>
      <c r="B8462" s="63" t="s">
        <v>18067</v>
      </c>
    </row>
    <row r="8463" spans="1:2" x14ac:dyDescent="0.25">
      <c r="A8463" s="62">
        <v>42152112</v>
      </c>
      <c r="B8463" s="63" t="s">
        <v>14505</v>
      </c>
    </row>
    <row r="8464" spans="1:2" x14ac:dyDescent="0.25">
      <c r="A8464" s="62">
        <v>42152113</v>
      </c>
      <c r="B8464" s="63" t="s">
        <v>10762</v>
      </c>
    </row>
    <row r="8465" spans="1:2" x14ac:dyDescent="0.25">
      <c r="A8465" s="62">
        <v>42152114</v>
      </c>
      <c r="B8465" s="63" t="s">
        <v>2723</v>
      </c>
    </row>
    <row r="8466" spans="1:2" x14ac:dyDescent="0.25">
      <c r="A8466" s="62">
        <v>42152115</v>
      </c>
      <c r="B8466" s="63" t="s">
        <v>15075</v>
      </c>
    </row>
    <row r="8467" spans="1:2" x14ac:dyDescent="0.25">
      <c r="A8467" s="62">
        <v>42152201</v>
      </c>
      <c r="B8467" s="63" t="s">
        <v>16039</v>
      </c>
    </row>
    <row r="8468" spans="1:2" x14ac:dyDescent="0.25">
      <c r="A8468" s="62">
        <v>42152202</v>
      </c>
      <c r="B8468" s="63" t="s">
        <v>5592</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10753</v>
      </c>
    </row>
    <row r="8473" spans="1:2" x14ac:dyDescent="0.25">
      <c r="A8473" s="62">
        <v>42152207</v>
      </c>
      <c r="B8473" s="63" t="s">
        <v>4783</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16339</v>
      </c>
    </row>
    <row r="8478" spans="1:2" x14ac:dyDescent="0.25">
      <c r="A8478" s="62">
        <v>42152212</v>
      </c>
      <c r="B8478" s="63" t="s">
        <v>17534</v>
      </c>
    </row>
    <row r="8479" spans="1:2" x14ac:dyDescent="0.25">
      <c r="A8479" s="62">
        <v>42152213</v>
      </c>
      <c r="B8479" s="63" t="s">
        <v>11665</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16646</v>
      </c>
    </row>
    <row r="8488" spans="1:2" x14ac:dyDescent="0.25">
      <c r="A8488" s="62">
        <v>42152222</v>
      </c>
      <c r="B8488" s="63" t="s">
        <v>13724</v>
      </c>
    </row>
    <row r="8489" spans="1:2" x14ac:dyDescent="0.25">
      <c r="A8489" s="62">
        <v>42152223</v>
      </c>
      <c r="B8489" s="63" t="s">
        <v>18221</v>
      </c>
    </row>
    <row r="8490" spans="1:2" x14ac:dyDescent="0.25">
      <c r="A8490" s="62">
        <v>42152224</v>
      </c>
      <c r="B8490" s="63" t="s">
        <v>7738</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18295</v>
      </c>
    </row>
    <row r="8496" spans="1:2" x14ac:dyDescent="0.25">
      <c r="A8496" s="62">
        <v>42152306</v>
      </c>
      <c r="B8496" s="63" t="s">
        <v>18364</v>
      </c>
    </row>
    <row r="8497" spans="1:2" x14ac:dyDescent="0.25">
      <c r="A8497" s="62">
        <v>42152307</v>
      </c>
      <c r="B8497" s="63" t="s">
        <v>10852</v>
      </c>
    </row>
    <row r="8498" spans="1:2" x14ac:dyDescent="0.25">
      <c r="A8498" s="62">
        <v>42152401</v>
      </c>
      <c r="B8498" s="63" t="s">
        <v>2687</v>
      </c>
    </row>
    <row r="8499" spans="1:2" x14ac:dyDescent="0.25">
      <c r="A8499" s="62">
        <v>42152402</v>
      </c>
      <c r="B8499" s="63" t="s">
        <v>5938</v>
      </c>
    </row>
    <row r="8500" spans="1:2" x14ac:dyDescent="0.25">
      <c r="A8500" s="62">
        <v>42152403</v>
      </c>
      <c r="B8500" s="63" t="s">
        <v>18451</v>
      </c>
    </row>
    <row r="8501" spans="1:2" x14ac:dyDescent="0.25">
      <c r="A8501" s="62">
        <v>42152404</v>
      </c>
      <c r="B8501" s="63" t="s">
        <v>10006</v>
      </c>
    </row>
    <row r="8502" spans="1:2" x14ac:dyDescent="0.25">
      <c r="A8502" s="62">
        <v>42152405</v>
      </c>
      <c r="B8502" s="63" t="s">
        <v>8145</v>
      </c>
    </row>
    <row r="8503" spans="1:2" x14ac:dyDescent="0.25">
      <c r="A8503" s="62">
        <v>42152406</v>
      </c>
      <c r="B8503" s="63" t="s">
        <v>2038</v>
      </c>
    </row>
    <row r="8504" spans="1:2" x14ac:dyDescent="0.25">
      <c r="A8504" s="62">
        <v>42152407</v>
      </c>
      <c r="B8504" s="63" t="s">
        <v>14670</v>
      </c>
    </row>
    <row r="8505" spans="1:2" x14ac:dyDescent="0.25">
      <c r="A8505" s="62">
        <v>42152408</v>
      </c>
      <c r="B8505" s="63" t="s">
        <v>5713</v>
      </c>
    </row>
    <row r="8506" spans="1:2" x14ac:dyDescent="0.25">
      <c r="A8506" s="62">
        <v>42152409</v>
      </c>
      <c r="B8506" s="63" t="s">
        <v>7540</v>
      </c>
    </row>
    <row r="8507" spans="1:2" x14ac:dyDescent="0.25">
      <c r="A8507" s="62">
        <v>42152410</v>
      </c>
      <c r="B8507" s="63" t="s">
        <v>8914</v>
      </c>
    </row>
    <row r="8508" spans="1:2" x14ac:dyDescent="0.25">
      <c r="A8508" s="62">
        <v>42152411</v>
      </c>
      <c r="B8508" s="63" t="s">
        <v>15225</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18268</v>
      </c>
    </row>
    <row r="8513" spans="1:2" x14ac:dyDescent="0.25">
      <c r="A8513" s="62">
        <v>42152416</v>
      </c>
      <c r="B8513" s="63" t="s">
        <v>11887</v>
      </c>
    </row>
    <row r="8514" spans="1:2" x14ac:dyDescent="0.25">
      <c r="A8514" s="62">
        <v>42152417</v>
      </c>
      <c r="B8514" s="63" t="s">
        <v>860</v>
      </c>
    </row>
    <row r="8515" spans="1:2" x14ac:dyDescent="0.25">
      <c r="A8515" s="62">
        <v>42152418</v>
      </c>
      <c r="B8515" s="63" t="s">
        <v>18186</v>
      </c>
    </row>
    <row r="8516" spans="1:2" x14ac:dyDescent="0.25">
      <c r="A8516" s="62">
        <v>42152419</v>
      </c>
      <c r="B8516" s="63" t="s">
        <v>4527</v>
      </c>
    </row>
    <row r="8517" spans="1:2" x14ac:dyDescent="0.25">
      <c r="A8517" s="62">
        <v>42152420</v>
      </c>
      <c r="B8517" s="63" t="s">
        <v>6144</v>
      </c>
    </row>
    <row r="8518" spans="1:2" x14ac:dyDescent="0.25">
      <c r="A8518" s="62">
        <v>42152421</v>
      </c>
      <c r="B8518" s="63" t="s">
        <v>17144</v>
      </c>
    </row>
    <row r="8519" spans="1:2" x14ac:dyDescent="0.25">
      <c r="A8519" s="62">
        <v>42152422</v>
      </c>
      <c r="B8519" s="63" t="s">
        <v>11591</v>
      </c>
    </row>
    <row r="8520" spans="1:2" x14ac:dyDescent="0.25">
      <c r="A8520" s="62">
        <v>42152423</v>
      </c>
      <c r="B8520" s="63" t="s">
        <v>3040</v>
      </c>
    </row>
    <row r="8521" spans="1:2" x14ac:dyDescent="0.25">
      <c r="A8521" s="62">
        <v>42152424</v>
      </c>
      <c r="B8521" s="63" t="s">
        <v>13168</v>
      </c>
    </row>
    <row r="8522" spans="1:2" x14ac:dyDescent="0.25">
      <c r="A8522" s="62">
        <v>42152425</v>
      </c>
      <c r="B8522" s="63" t="s">
        <v>3984</v>
      </c>
    </row>
    <row r="8523" spans="1:2" x14ac:dyDescent="0.25">
      <c r="A8523" s="62">
        <v>42152426</v>
      </c>
      <c r="B8523" s="63" t="s">
        <v>329</v>
      </c>
    </row>
    <row r="8524" spans="1:2" x14ac:dyDescent="0.25">
      <c r="A8524" s="62">
        <v>42152427</v>
      </c>
      <c r="B8524" s="63" t="s">
        <v>9382</v>
      </c>
    </row>
    <row r="8525" spans="1:2" x14ac:dyDescent="0.25">
      <c r="A8525" s="62">
        <v>42152428</v>
      </c>
      <c r="B8525" s="63" t="s">
        <v>15545</v>
      </c>
    </row>
    <row r="8526" spans="1:2" x14ac:dyDescent="0.25">
      <c r="A8526" s="62">
        <v>42152429</v>
      </c>
      <c r="B8526" s="63" t="s">
        <v>2286</v>
      </c>
    </row>
    <row r="8527" spans="1:2" x14ac:dyDescent="0.25">
      <c r="A8527" s="62">
        <v>42152430</v>
      </c>
      <c r="B8527" s="63" t="s">
        <v>5850</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7959</v>
      </c>
    </row>
    <row r="8533" spans="1:2" x14ac:dyDescent="0.25">
      <c r="A8533" s="62">
        <v>42152436</v>
      </c>
      <c r="B8533" s="63" t="s">
        <v>4995</v>
      </c>
    </row>
    <row r="8534" spans="1:2" x14ac:dyDescent="0.25">
      <c r="A8534" s="62">
        <v>42152437</v>
      </c>
      <c r="B8534" s="63" t="s">
        <v>13561</v>
      </c>
    </row>
    <row r="8535" spans="1:2" x14ac:dyDescent="0.25">
      <c r="A8535" s="62">
        <v>42152438</v>
      </c>
      <c r="B8535" s="63" t="s">
        <v>7481</v>
      </c>
    </row>
    <row r="8536" spans="1:2" x14ac:dyDescent="0.25">
      <c r="A8536" s="62">
        <v>42152439</v>
      </c>
      <c r="B8536" s="63" t="s">
        <v>366</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13648</v>
      </c>
    </row>
    <row r="8542" spans="1:2" x14ac:dyDescent="0.25">
      <c r="A8542" s="62">
        <v>42152445</v>
      </c>
      <c r="B8542" s="63" t="s">
        <v>15452</v>
      </c>
    </row>
    <row r="8543" spans="1:2" x14ac:dyDescent="0.25">
      <c r="A8543" s="62">
        <v>42152446</v>
      </c>
      <c r="B8543" s="63" t="s">
        <v>14210</v>
      </c>
    </row>
    <row r="8544" spans="1:2" x14ac:dyDescent="0.25">
      <c r="A8544" s="62">
        <v>42152447</v>
      </c>
      <c r="B8544" s="63" t="s">
        <v>11289</v>
      </c>
    </row>
    <row r="8545" spans="1:2" x14ac:dyDescent="0.25">
      <c r="A8545" s="62">
        <v>42152449</v>
      </c>
      <c r="B8545" s="63" t="s">
        <v>10379</v>
      </c>
    </row>
    <row r="8546" spans="1:2" x14ac:dyDescent="0.25">
      <c r="A8546" s="62">
        <v>42152450</v>
      </c>
      <c r="B8546" s="63" t="s">
        <v>6403</v>
      </c>
    </row>
    <row r="8547" spans="1:2" x14ac:dyDescent="0.25">
      <c r="A8547" s="62">
        <v>42152451</v>
      </c>
      <c r="B8547" s="63" t="s">
        <v>3332</v>
      </c>
    </row>
    <row r="8548" spans="1:2" x14ac:dyDescent="0.25">
      <c r="A8548" s="62">
        <v>42152452</v>
      </c>
      <c r="B8548" s="63" t="s">
        <v>5842</v>
      </c>
    </row>
    <row r="8549" spans="1:2" x14ac:dyDescent="0.25">
      <c r="A8549" s="62">
        <v>42152453</v>
      </c>
      <c r="B8549" s="63" t="s">
        <v>14053</v>
      </c>
    </row>
    <row r="8550" spans="1:2" x14ac:dyDescent="0.25">
      <c r="A8550" s="62">
        <v>42152454</v>
      </c>
      <c r="B8550" s="63" t="s">
        <v>15440</v>
      </c>
    </row>
    <row r="8551" spans="1:2" x14ac:dyDescent="0.25">
      <c r="A8551" s="62">
        <v>42152455</v>
      </c>
      <c r="B8551" s="63" t="s">
        <v>13739</v>
      </c>
    </row>
    <row r="8552" spans="1:2" x14ac:dyDescent="0.25">
      <c r="A8552" s="62">
        <v>42152456</v>
      </c>
      <c r="B8552" s="63" t="s">
        <v>16384</v>
      </c>
    </row>
    <row r="8553" spans="1:2" x14ac:dyDescent="0.25">
      <c r="A8553" s="62">
        <v>42152457</v>
      </c>
      <c r="B8553" s="63" t="s">
        <v>15382</v>
      </c>
    </row>
    <row r="8554" spans="1:2" x14ac:dyDescent="0.25">
      <c r="A8554" s="62">
        <v>42152458</v>
      </c>
      <c r="B8554" s="63" t="s">
        <v>11866</v>
      </c>
    </row>
    <row r="8555" spans="1:2" x14ac:dyDescent="0.25">
      <c r="A8555" s="62">
        <v>42152459</v>
      </c>
      <c r="B8555" s="63" t="s">
        <v>2334</v>
      </c>
    </row>
    <row r="8556" spans="1:2" x14ac:dyDescent="0.25">
      <c r="A8556" s="62">
        <v>42152460</v>
      </c>
      <c r="B8556" s="63" t="s">
        <v>8919</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7567</v>
      </c>
    </row>
    <row r="8562" spans="1:2" x14ac:dyDescent="0.25">
      <c r="A8562" s="62">
        <v>42152501</v>
      </c>
      <c r="B8562" s="63" t="s">
        <v>10121</v>
      </c>
    </row>
    <row r="8563" spans="1:2" x14ac:dyDescent="0.25">
      <c r="A8563" s="62">
        <v>42152502</v>
      </c>
      <c r="B8563" s="63" t="s">
        <v>10180</v>
      </c>
    </row>
    <row r="8564" spans="1:2" x14ac:dyDescent="0.25">
      <c r="A8564" s="62">
        <v>42152503</v>
      </c>
      <c r="B8564" s="63" t="s">
        <v>8307</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8362</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9878</v>
      </c>
    </row>
    <row r="8579" spans="1:2" x14ac:dyDescent="0.25">
      <c r="A8579" s="62">
        <v>42152519</v>
      </c>
      <c r="B8579" s="63" t="s">
        <v>6490</v>
      </c>
    </row>
    <row r="8580" spans="1:2" x14ac:dyDescent="0.25">
      <c r="A8580" s="62">
        <v>42152520</v>
      </c>
      <c r="B8580" s="63" t="s">
        <v>9688</v>
      </c>
    </row>
    <row r="8581" spans="1:2" x14ac:dyDescent="0.25">
      <c r="A8581" s="62">
        <v>42152601</v>
      </c>
      <c r="B8581" s="63" t="s">
        <v>16370</v>
      </c>
    </row>
    <row r="8582" spans="1:2" x14ac:dyDescent="0.25">
      <c r="A8582" s="62">
        <v>42152602</v>
      </c>
      <c r="B8582" s="63" t="s">
        <v>17884</v>
      </c>
    </row>
    <row r="8583" spans="1:2" x14ac:dyDescent="0.25">
      <c r="A8583" s="62">
        <v>42152603</v>
      </c>
      <c r="B8583" s="63" t="s">
        <v>13577</v>
      </c>
    </row>
    <row r="8584" spans="1:2" x14ac:dyDescent="0.25">
      <c r="A8584" s="62">
        <v>42152604</v>
      </c>
      <c r="B8584" s="63" t="s">
        <v>16298</v>
      </c>
    </row>
    <row r="8585" spans="1:2" x14ac:dyDescent="0.25">
      <c r="A8585" s="62">
        <v>42152605</v>
      </c>
      <c r="B8585" s="63" t="s">
        <v>13490</v>
      </c>
    </row>
    <row r="8586" spans="1:2" x14ac:dyDescent="0.25">
      <c r="A8586" s="62">
        <v>42152606</v>
      </c>
      <c r="B8586" s="63" t="s">
        <v>16241</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10322</v>
      </c>
    </row>
    <row r="8595" spans="1:2" x14ac:dyDescent="0.25">
      <c r="A8595" s="62">
        <v>42152707</v>
      </c>
      <c r="B8595" s="63" t="s">
        <v>2600</v>
      </c>
    </row>
    <row r="8596" spans="1:2" x14ac:dyDescent="0.25">
      <c r="A8596" s="62">
        <v>42152708</v>
      </c>
      <c r="B8596" s="63" t="s">
        <v>5090</v>
      </c>
    </row>
    <row r="8597" spans="1:2" x14ac:dyDescent="0.25">
      <c r="A8597" s="62">
        <v>42152709</v>
      </c>
      <c r="B8597" s="63" t="s">
        <v>15430</v>
      </c>
    </row>
    <row r="8598" spans="1:2" x14ac:dyDescent="0.25">
      <c r="A8598" s="62">
        <v>42152710</v>
      </c>
      <c r="B8598" s="63" t="s">
        <v>18623</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7269</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12010</v>
      </c>
    </row>
    <row r="8607" spans="1:2" x14ac:dyDescent="0.25">
      <c r="A8607" s="62">
        <v>42152803</v>
      </c>
      <c r="B8607" s="63" t="s">
        <v>4483</v>
      </c>
    </row>
    <row r="8608" spans="1:2" x14ac:dyDescent="0.25">
      <c r="A8608" s="62">
        <v>42152804</v>
      </c>
      <c r="B8608" s="63" t="s">
        <v>10848</v>
      </c>
    </row>
    <row r="8609" spans="1:2" x14ac:dyDescent="0.25">
      <c r="A8609" s="62">
        <v>42152805</v>
      </c>
      <c r="B8609" s="63" t="s">
        <v>4847</v>
      </c>
    </row>
    <row r="8610" spans="1:2" x14ac:dyDescent="0.25">
      <c r="A8610" s="62">
        <v>42152806</v>
      </c>
      <c r="B8610" s="63" t="s">
        <v>5465</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7718</v>
      </c>
    </row>
    <row r="8615" spans="1:2" x14ac:dyDescent="0.25">
      <c r="A8615" s="62">
        <v>42161501</v>
      </c>
      <c r="B8615" s="63" t="s">
        <v>15343</v>
      </c>
    </row>
    <row r="8616" spans="1:2" x14ac:dyDescent="0.25">
      <c r="A8616" s="62">
        <v>42161502</v>
      </c>
      <c r="B8616" s="63" t="s">
        <v>14872</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3595</v>
      </c>
    </row>
    <row r="8621" spans="1:2" x14ac:dyDescent="0.25">
      <c r="A8621" s="62">
        <v>42161507</v>
      </c>
      <c r="B8621" s="63" t="s">
        <v>15270</v>
      </c>
    </row>
    <row r="8622" spans="1:2" x14ac:dyDescent="0.25">
      <c r="A8622" s="62">
        <v>42161508</v>
      </c>
      <c r="B8622" s="63" t="s">
        <v>11798</v>
      </c>
    </row>
    <row r="8623" spans="1:2" x14ac:dyDescent="0.25">
      <c r="A8623" s="62">
        <v>42161509</v>
      </c>
      <c r="B8623" s="63" t="s">
        <v>5856</v>
      </c>
    </row>
    <row r="8624" spans="1:2" x14ac:dyDescent="0.25">
      <c r="A8624" s="62">
        <v>42161510</v>
      </c>
      <c r="B8624" s="63" t="s">
        <v>5453</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6634</v>
      </c>
    </row>
    <row r="8636" spans="1:2" x14ac:dyDescent="0.25">
      <c r="A8636" s="62">
        <v>42161612</v>
      </c>
      <c r="B8636" s="63" t="s">
        <v>14679</v>
      </c>
    </row>
    <row r="8637" spans="1:2" x14ac:dyDescent="0.25">
      <c r="A8637" s="62">
        <v>42161613</v>
      </c>
      <c r="B8637" s="63" t="s">
        <v>7938</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3823</v>
      </c>
    </row>
    <row r="8644" spans="1:2" x14ac:dyDescent="0.25">
      <c r="A8644" s="62">
        <v>42161620</v>
      </c>
      <c r="B8644" s="63" t="s">
        <v>9267</v>
      </c>
    </row>
    <row r="8645" spans="1:2" x14ac:dyDescent="0.25">
      <c r="A8645" s="62">
        <v>42161621</v>
      </c>
      <c r="B8645" s="63" t="s">
        <v>12194</v>
      </c>
    </row>
    <row r="8646" spans="1:2" x14ac:dyDescent="0.25">
      <c r="A8646" s="62">
        <v>42161622</v>
      </c>
      <c r="B8646" s="63" t="s">
        <v>8144</v>
      </c>
    </row>
    <row r="8647" spans="1:2" x14ac:dyDescent="0.25">
      <c r="A8647" s="62">
        <v>42161623</v>
      </c>
      <c r="B8647" s="63" t="s">
        <v>5307</v>
      </c>
    </row>
    <row r="8648" spans="1:2" x14ac:dyDescent="0.25">
      <c r="A8648" s="62">
        <v>42161624</v>
      </c>
      <c r="B8648" s="63" t="s">
        <v>8187</v>
      </c>
    </row>
    <row r="8649" spans="1:2" x14ac:dyDescent="0.25">
      <c r="A8649" s="62">
        <v>42161625</v>
      </c>
      <c r="B8649" s="63" t="s">
        <v>12054</v>
      </c>
    </row>
    <row r="8650" spans="1:2" x14ac:dyDescent="0.25">
      <c r="A8650" s="62">
        <v>42161626</v>
      </c>
      <c r="B8650" s="63" t="s">
        <v>7478</v>
      </c>
    </row>
    <row r="8651" spans="1:2" x14ac:dyDescent="0.25">
      <c r="A8651" s="62">
        <v>42161627</v>
      </c>
      <c r="B8651" s="63" t="s">
        <v>13711</v>
      </c>
    </row>
    <row r="8652" spans="1:2" x14ac:dyDescent="0.25">
      <c r="A8652" s="62">
        <v>42161628</v>
      </c>
      <c r="B8652" s="63" t="s">
        <v>11013</v>
      </c>
    </row>
    <row r="8653" spans="1:2" x14ac:dyDescent="0.25">
      <c r="A8653" s="62">
        <v>42161629</v>
      </c>
      <c r="B8653" s="63" t="s">
        <v>16905</v>
      </c>
    </row>
    <row r="8654" spans="1:2" x14ac:dyDescent="0.25">
      <c r="A8654" s="62">
        <v>42161630</v>
      </c>
      <c r="B8654" s="63" t="s">
        <v>4521</v>
      </c>
    </row>
    <row r="8655" spans="1:2" x14ac:dyDescent="0.25">
      <c r="A8655" s="62">
        <v>42161631</v>
      </c>
      <c r="B8655" s="63" t="s">
        <v>9925</v>
      </c>
    </row>
    <row r="8656" spans="1:2" x14ac:dyDescent="0.25">
      <c r="A8656" s="62">
        <v>42161632</v>
      </c>
      <c r="B8656" s="63" t="s">
        <v>6131</v>
      </c>
    </row>
    <row r="8657" spans="1:2" x14ac:dyDescent="0.25">
      <c r="A8657" s="62">
        <v>42161633</v>
      </c>
      <c r="B8657" s="63" t="s">
        <v>4891</v>
      </c>
    </row>
    <row r="8658" spans="1:2" x14ac:dyDescent="0.25">
      <c r="A8658" s="62">
        <v>42161634</v>
      </c>
      <c r="B8658" s="63" t="s">
        <v>361</v>
      </c>
    </row>
    <row r="8659" spans="1:2" x14ac:dyDescent="0.25">
      <c r="A8659" s="62">
        <v>42161635</v>
      </c>
      <c r="B8659" s="63" t="s">
        <v>8126</v>
      </c>
    </row>
    <row r="8660" spans="1:2" x14ac:dyDescent="0.25">
      <c r="A8660" s="62">
        <v>42161701</v>
      </c>
      <c r="B8660" s="63" t="s">
        <v>6650</v>
      </c>
    </row>
    <row r="8661" spans="1:2" x14ac:dyDescent="0.25">
      <c r="A8661" s="62">
        <v>42161702</v>
      </c>
      <c r="B8661" s="63" t="s">
        <v>10204</v>
      </c>
    </row>
    <row r="8662" spans="1:2" x14ac:dyDescent="0.25">
      <c r="A8662" s="62">
        <v>42161703</v>
      </c>
      <c r="B8662" s="63" t="s">
        <v>18535</v>
      </c>
    </row>
    <row r="8663" spans="1:2" x14ac:dyDescent="0.25">
      <c r="A8663" s="62">
        <v>42161704</v>
      </c>
      <c r="B8663" s="63" t="s">
        <v>3597</v>
      </c>
    </row>
    <row r="8664" spans="1:2" x14ac:dyDescent="0.25">
      <c r="A8664" s="62">
        <v>42161801</v>
      </c>
      <c r="B8664" s="63" t="s">
        <v>16306</v>
      </c>
    </row>
    <row r="8665" spans="1:2" x14ac:dyDescent="0.25">
      <c r="A8665" s="62">
        <v>42161802</v>
      </c>
      <c r="B8665" s="63" t="s">
        <v>11026</v>
      </c>
    </row>
    <row r="8666" spans="1:2" x14ac:dyDescent="0.25">
      <c r="A8666" s="62">
        <v>42161803</v>
      </c>
      <c r="B8666" s="63" t="s">
        <v>18450</v>
      </c>
    </row>
    <row r="8667" spans="1:2" x14ac:dyDescent="0.25">
      <c r="A8667" s="62">
        <v>42161804</v>
      </c>
      <c r="B8667" s="63" t="s">
        <v>16009</v>
      </c>
    </row>
    <row r="8668" spans="1:2" x14ac:dyDescent="0.25">
      <c r="A8668" s="62">
        <v>42171501</v>
      </c>
      <c r="B8668" s="63" t="s">
        <v>8265</v>
      </c>
    </row>
    <row r="8669" spans="1:2" x14ac:dyDescent="0.25">
      <c r="A8669" s="62">
        <v>42171502</v>
      </c>
      <c r="B8669" s="63" t="s">
        <v>14993</v>
      </c>
    </row>
    <row r="8670" spans="1:2" x14ac:dyDescent="0.25">
      <c r="A8670" s="62">
        <v>42171601</v>
      </c>
      <c r="B8670" s="63" t="s">
        <v>15342</v>
      </c>
    </row>
    <row r="8671" spans="1:2" x14ac:dyDescent="0.25">
      <c r="A8671" s="62">
        <v>42171602</v>
      </c>
      <c r="B8671" s="63" t="s">
        <v>471</v>
      </c>
    </row>
    <row r="8672" spans="1:2" x14ac:dyDescent="0.25">
      <c r="A8672" s="62">
        <v>42171603</v>
      </c>
      <c r="B8672" s="63" t="s">
        <v>4433</v>
      </c>
    </row>
    <row r="8673" spans="1:2" x14ac:dyDescent="0.25">
      <c r="A8673" s="62">
        <v>42171604</v>
      </c>
      <c r="B8673" s="63" t="s">
        <v>5064</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5908</v>
      </c>
    </row>
    <row r="8678" spans="1:2" x14ac:dyDescent="0.25">
      <c r="A8678" s="62">
        <v>42171609</v>
      </c>
      <c r="B8678" s="63" t="s">
        <v>12277</v>
      </c>
    </row>
    <row r="8679" spans="1:2" x14ac:dyDescent="0.25">
      <c r="A8679" s="62">
        <v>42171610</v>
      </c>
      <c r="B8679" s="63" t="s">
        <v>18065</v>
      </c>
    </row>
    <row r="8680" spans="1:2" x14ac:dyDescent="0.25">
      <c r="A8680" s="62">
        <v>42171611</v>
      </c>
      <c r="B8680" s="63" t="s">
        <v>3415</v>
      </c>
    </row>
    <row r="8681" spans="1:2" x14ac:dyDescent="0.25">
      <c r="A8681" s="62">
        <v>42171612</v>
      </c>
      <c r="B8681" s="63" t="s">
        <v>8118</v>
      </c>
    </row>
    <row r="8682" spans="1:2" x14ac:dyDescent="0.25">
      <c r="A8682" s="62">
        <v>42171613</v>
      </c>
      <c r="B8682" s="63" t="s">
        <v>2753</v>
      </c>
    </row>
    <row r="8683" spans="1:2" x14ac:dyDescent="0.25">
      <c r="A8683" s="62">
        <v>42171614</v>
      </c>
      <c r="B8683" s="63" t="s">
        <v>13689</v>
      </c>
    </row>
    <row r="8684" spans="1:2" x14ac:dyDescent="0.25">
      <c r="A8684" s="62">
        <v>42171701</v>
      </c>
      <c r="B8684" s="63" t="s">
        <v>5742</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7010</v>
      </c>
    </row>
    <row r="8695" spans="1:2" x14ac:dyDescent="0.25">
      <c r="A8695" s="62">
        <v>42171902</v>
      </c>
      <c r="B8695" s="63" t="s">
        <v>18388</v>
      </c>
    </row>
    <row r="8696" spans="1:2" x14ac:dyDescent="0.25">
      <c r="A8696" s="62">
        <v>42171903</v>
      </c>
      <c r="B8696" s="63" t="s">
        <v>2626</v>
      </c>
    </row>
    <row r="8697" spans="1:2" x14ac:dyDescent="0.25">
      <c r="A8697" s="62">
        <v>42171904</v>
      </c>
      <c r="B8697" s="63" t="s">
        <v>14540</v>
      </c>
    </row>
    <row r="8698" spans="1:2" x14ac:dyDescent="0.25">
      <c r="A8698" s="62">
        <v>42171905</v>
      </c>
      <c r="B8698" s="63" t="s">
        <v>11066</v>
      </c>
    </row>
    <row r="8699" spans="1:2" x14ac:dyDescent="0.25">
      <c r="A8699" s="62">
        <v>42171906</v>
      </c>
      <c r="B8699" s="63" t="s">
        <v>9384</v>
      </c>
    </row>
    <row r="8700" spans="1:2" x14ac:dyDescent="0.25">
      <c r="A8700" s="62">
        <v>42171907</v>
      </c>
      <c r="B8700" s="63" t="s">
        <v>5640</v>
      </c>
    </row>
    <row r="8701" spans="1:2" x14ac:dyDescent="0.25">
      <c r="A8701" s="62">
        <v>42171908</v>
      </c>
      <c r="B8701" s="63" t="s">
        <v>12184</v>
      </c>
    </row>
    <row r="8702" spans="1:2" x14ac:dyDescent="0.25">
      <c r="A8702" s="62">
        <v>42171909</v>
      </c>
      <c r="B8702" s="63" t="s">
        <v>18415</v>
      </c>
    </row>
    <row r="8703" spans="1:2" x14ac:dyDescent="0.25">
      <c r="A8703" s="62">
        <v>42171910</v>
      </c>
      <c r="B8703" s="63" t="s">
        <v>13976</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17813</v>
      </c>
    </row>
    <row r="8713" spans="1:2" x14ac:dyDescent="0.25">
      <c r="A8713" s="62">
        <v>42171920</v>
      </c>
      <c r="B8713" s="63" t="s">
        <v>15508</v>
      </c>
    </row>
    <row r="8714" spans="1:2" x14ac:dyDescent="0.25">
      <c r="A8714" s="62">
        <v>42172001</v>
      </c>
      <c r="B8714" s="63" t="s">
        <v>5262</v>
      </c>
    </row>
    <row r="8715" spans="1:2" x14ac:dyDescent="0.25">
      <c r="A8715" s="62">
        <v>42172002</v>
      </c>
      <c r="B8715" s="63" t="s">
        <v>7056</v>
      </c>
    </row>
    <row r="8716" spans="1:2" x14ac:dyDescent="0.25">
      <c r="A8716" s="62">
        <v>42172003</v>
      </c>
      <c r="B8716" s="63" t="s">
        <v>3894</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17889</v>
      </c>
    </row>
    <row r="8722" spans="1:2" x14ac:dyDescent="0.25">
      <c r="A8722" s="62">
        <v>42172009</v>
      </c>
      <c r="B8722" s="63" t="s">
        <v>9810</v>
      </c>
    </row>
    <row r="8723" spans="1:2" x14ac:dyDescent="0.25">
      <c r="A8723" s="62">
        <v>42172010</v>
      </c>
      <c r="B8723" s="63" t="s">
        <v>16704</v>
      </c>
    </row>
    <row r="8724" spans="1:2" x14ac:dyDescent="0.25">
      <c r="A8724" s="62">
        <v>42172011</v>
      </c>
      <c r="B8724" s="63" t="s">
        <v>18574</v>
      </c>
    </row>
    <row r="8725" spans="1:2" x14ac:dyDescent="0.25">
      <c r="A8725" s="62">
        <v>42172012</v>
      </c>
      <c r="B8725" s="63" t="s">
        <v>13940</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15312</v>
      </c>
    </row>
    <row r="8730" spans="1:2" x14ac:dyDescent="0.25">
      <c r="A8730" s="62">
        <v>42172017</v>
      </c>
      <c r="B8730" s="63" t="s">
        <v>6728</v>
      </c>
    </row>
    <row r="8731" spans="1:2" x14ac:dyDescent="0.25">
      <c r="A8731" s="62">
        <v>42172101</v>
      </c>
      <c r="B8731" s="63" t="s">
        <v>4371</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7499</v>
      </c>
    </row>
    <row r="8737" spans="1:2" x14ac:dyDescent="0.25">
      <c r="A8737" s="62">
        <v>42181503</v>
      </c>
      <c r="B8737" s="63" t="s">
        <v>11084</v>
      </c>
    </row>
    <row r="8738" spans="1:2" x14ac:dyDescent="0.25">
      <c r="A8738" s="62">
        <v>42181504</v>
      </c>
      <c r="B8738" s="63" t="s">
        <v>11161</v>
      </c>
    </row>
    <row r="8739" spans="1:2" x14ac:dyDescent="0.25">
      <c r="A8739" s="62">
        <v>42181505</v>
      </c>
      <c r="B8739" s="63" t="s">
        <v>13546</v>
      </c>
    </row>
    <row r="8740" spans="1:2" x14ac:dyDescent="0.25">
      <c r="A8740" s="62">
        <v>42181506</v>
      </c>
      <c r="B8740" s="63" t="s">
        <v>6831</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4156</v>
      </c>
    </row>
    <row r="8745" spans="1:2" x14ac:dyDescent="0.25">
      <c r="A8745" s="62">
        <v>42181511</v>
      </c>
      <c r="B8745" s="63" t="s">
        <v>15571</v>
      </c>
    </row>
    <row r="8746" spans="1:2" x14ac:dyDescent="0.25">
      <c r="A8746" s="62">
        <v>42181512</v>
      </c>
      <c r="B8746" s="63" t="s">
        <v>17664</v>
      </c>
    </row>
    <row r="8747" spans="1:2" x14ac:dyDescent="0.25">
      <c r="A8747" s="62">
        <v>42181513</v>
      </c>
      <c r="B8747" s="63" t="s">
        <v>4411</v>
      </c>
    </row>
    <row r="8748" spans="1:2" x14ac:dyDescent="0.25">
      <c r="A8748" s="62">
        <v>42181514</v>
      </c>
      <c r="B8748" s="63" t="s">
        <v>5280</v>
      </c>
    </row>
    <row r="8749" spans="1:2" x14ac:dyDescent="0.25">
      <c r="A8749" s="62">
        <v>42181515</v>
      </c>
      <c r="B8749" s="63" t="s">
        <v>3437</v>
      </c>
    </row>
    <row r="8750" spans="1:2" x14ac:dyDescent="0.25">
      <c r="A8750" s="62">
        <v>42181516</v>
      </c>
      <c r="B8750" s="63" t="s">
        <v>13939</v>
      </c>
    </row>
    <row r="8751" spans="1:2" x14ac:dyDescent="0.25">
      <c r="A8751" s="62">
        <v>42181517</v>
      </c>
      <c r="B8751" s="63" t="s">
        <v>2544</v>
      </c>
    </row>
    <row r="8752" spans="1:2" x14ac:dyDescent="0.25">
      <c r="A8752" s="62">
        <v>42181601</v>
      </c>
      <c r="B8752" s="63" t="s">
        <v>12457</v>
      </c>
    </row>
    <row r="8753" spans="1:2" x14ac:dyDescent="0.25">
      <c r="A8753" s="62">
        <v>42181602</v>
      </c>
      <c r="B8753" s="63" t="s">
        <v>10960</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17212</v>
      </c>
    </row>
    <row r="8759" spans="1:2" x14ac:dyDescent="0.25">
      <c r="A8759" s="62">
        <v>42181608</v>
      </c>
      <c r="B8759" s="63" t="s">
        <v>5442</v>
      </c>
    </row>
    <row r="8760" spans="1:2" x14ac:dyDescent="0.25">
      <c r="A8760" s="62">
        <v>42181609</v>
      </c>
      <c r="B8760" s="63" t="s">
        <v>8320</v>
      </c>
    </row>
    <row r="8761" spans="1:2" x14ac:dyDescent="0.25">
      <c r="A8761" s="62">
        <v>42181610</v>
      </c>
      <c r="B8761" s="63" t="s">
        <v>3394</v>
      </c>
    </row>
    <row r="8762" spans="1:2" x14ac:dyDescent="0.25">
      <c r="A8762" s="62">
        <v>42181701</v>
      </c>
      <c r="B8762" s="63" t="s">
        <v>10239</v>
      </c>
    </row>
    <row r="8763" spans="1:2" x14ac:dyDescent="0.25">
      <c r="A8763" s="62">
        <v>42181702</v>
      </c>
      <c r="B8763" s="63" t="s">
        <v>18645</v>
      </c>
    </row>
    <row r="8764" spans="1:2" x14ac:dyDescent="0.25">
      <c r="A8764" s="62">
        <v>42181703</v>
      </c>
      <c r="B8764" s="63" t="s">
        <v>14777</v>
      </c>
    </row>
    <row r="8765" spans="1:2" x14ac:dyDescent="0.25">
      <c r="A8765" s="62">
        <v>42181704</v>
      </c>
      <c r="B8765" s="63" t="s">
        <v>15846</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15340</v>
      </c>
    </row>
    <row r="8770" spans="1:2" x14ac:dyDescent="0.25">
      <c r="A8770" s="62">
        <v>42181709</v>
      </c>
      <c r="B8770" s="63" t="s">
        <v>5282</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4381</v>
      </c>
    </row>
    <row r="8775" spans="1:2" x14ac:dyDescent="0.25">
      <c r="A8775" s="62">
        <v>42181714</v>
      </c>
      <c r="B8775" s="63" t="s">
        <v>6139</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2489</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7475</v>
      </c>
    </row>
    <row r="8797" spans="1:2" x14ac:dyDescent="0.25">
      <c r="A8797" s="62">
        <v>42182001</v>
      </c>
      <c r="B8797" s="63" t="s">
        <v>11971</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5266</v>
      </c>
    </row>
    <row r="8802" spans="1:2" x14ac:dyDescent="0.25">
      <c r="A8802" s="62">
        <v>42182006</v>
      </c>
      <c r="B8802" s="63" t="s">
        <v>10211</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5432</v>
      </c>
    </row>
    <row r="8807" spans="1:2" x14ac:dyDescent="0.25">
      <c r="A8807" s="62">
        <v>42182011</v>
      </c>
      <c r="B8807" s="63" t="s">
        <v>1440</v>
      </c>
    </row>
    <row r="8808" spans="1:2" x14ac:dyDescent="0.25">
      <c r="A8808" s="62">
        <v>42182012</v>
      </c>
      <c r="B8808" s="63" t="s">
        <v>18189</v>
      </c>
    </row>
    <row r="8809" spans="1:2" x14ac:dyDescent="0.25">
      <c r="A8809" s="62">
        <v>42182013</v>
      </c>
      <c r="B8809" s="63" t="s">
        <v>5194</v>
      </c>
    </row>
    <row r="8810" spans="1:2" x14ac:dyDescent="0.25">
      <c r="A8810" s="62">
        <v>42182014</v>
      </c>
      <c r="B8810" s="63" t="s">
        <v>7020</v>
      </c>
    </row>
    <row r="8811" spans="1:2" x14ac:dyDescent="0.25">
      <c r="A8811" s="62">
        <v>42182015</v>
      </c>
      <c r="B8811" s="63" t="s">
        <v>11548</v>
      </c>
    </row>
    <row r="8812" spans="1:2" x14ac:dyDescent="0.25">
      <c r="A8812" s="62">
        <v>42182016</v>
      </c>
      <c r="B8812" s="63" t="s">
        <v>17982</v>
      </c>
    </row>
    <row r="8813" spans="1:2" x14ac:dyDescent="0.25">
      <c r="A8813" s="62">
        <v>42182017</v>
      </c>
      <c r="B8813" s="63" t="s">
        <v>10250</v>
      </c>
    </row>
    <row r="8814" spans="1:2" x14ac:dyDescent="0.25">
      <c r="A8814" s="62">
        <v>42182018</v>
      </c>
      <c r="B8814" s="63" t="s">
        <v>8224</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3937</v>
      </c>
    </row>
    <row r="8821" spans="1:2" x14ac:dyDescent="0.25">
      <c r="A8821" s="62">
        <v>42182105</v>
      </c>
      <c r="B8821" s="63" t="s">
        <v>13144</v>
      </c>
    </row>
    <row r="8822" spans="1:2" x14ac:dyDescent="0.25">
      <c r="A8822" s="62">
        <v>42182106</v>
      </c>
      <c r="B8822" s="63" t="s">
        <v>4369</v>
      </c>
    </row>
    <row r="8823" spans="1:2" x14ac:dyDescent="0.25">
      <c r="A8823" s="62">
        <v>42182107</v>
      </c>
      <c r="B8823" s="63" t="s">
        <v>13836</v>
      </c>
    </row>
    <row r="8824" spans="1:2" x14ac:dyDescent="0.25">
      <c r="A8824" s="62">
        <v>42182108</v>
      </c>
      <c r="B8824" s="63" t="s">
        <v>8989</v>
      </c>
    </row>
    <row r="8825" spans="1:2" x14ac:dyDescent="0.25">
      <c r="A8825" s="62">
        <v>42182201</v>
      </c>
      <c r="B8825" s="63" t="s">
        <v>16589</v>
      </c>
    </row>
    <row r="8826" spans="1:2" x14ac:dyDescent="0.25">
      <c r="A8826" s="62">
        <v>42182202</v>
      </c>
      <c r="B8826" s="63" t="s">
        <v>2978</v>
      </c>
    </row>
    <row r="8827" spans="1:2" x14ac:dyDescent="0.25">
      <c r="A8827" s="62">
        <v>42182203</v>
      </c>
      <c r="B8827" s="63" t="s">
        <v>5260</v>
      </c>
    </row>
    <row r="8828" spans="1:2" x14ac:dyDescent="0.25">
      <c r="A8828" s="62">
        <v>42182204</v>
      </c>
      <c r="B8828" s="63" t="s">
        <v>15115</v>
      </c>
    </row>
    <row r="8829" spans="1:2" x14ac:dyDescent="0.25">
      <c r="A8829" s="62">
        <v>42182205</v>
      </c>
      <c r="B8829" s="63" t="s">
        <v>372</v>
      </c>
    </row>
    <row r="8830" spans="1:2" x14ac:dyDescent="0.25">
      <c r="A8830" s="62">
        <v>42182206</v>
      </c>
      <c r="B8830" s="63" t="s">
        <v>16683</v>
      </c>
    </row>
    <row r="8831" spans="1:2" x14ac:dyDescent="0.25">
      <c r="A8831" s="62">
        <v>42182207</v>
      </c>
      <c r="B8831" s="63" t="s">
        <v>17430</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15898</v>
      </c>
    </row>
    <row r="8837" spans="1:2" x14ac:dyDescent="0.25">
      <c r="A8837" s="62">
        <v>42182304</v>
      </c>
      <c r="B8837" s="63" t="s">
        <v>1945</v>
      </c>
    </row>
    <row r="8838" spans="1:2" x14ac:dyDescent="0.25">
      <c r="A8838" s="62">
        <v>42182305</v>
      </c>
      <c r="B8838" s="63" t="s">
        <v>12333</v>
      </c>
    </row>
    <row r="8839" spans="1:2" x14ac:dyDescent="0.25">
      <c r="A8839" s="62">
        <v>42182306</v>
      </c>
      <c r="B8839" s="63" t="s">
        <v>15592</v>
      </c>
    </row>
    <row r="8840" spans="1:2" x14ac:dyDescent="0.25">
      <c r="A8840" s="62">
        <v>42182307</v>
      </c>
      <c r="B8840" s="63" t="s">
        <v>3895</v>
      </c>
    </row>
    <row r="8841" spans="1:2" x14ac:dyDescent="0.25">
      <c r="A8841" s="62">
        <v>42182308</v>
      </c>
      <c r="B8841" s="63" t="s">
        <v>5175</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17211</v>
      </c>
    </row>
    <row r="8847" spans="1:2" x14ac:dyDescent="0.25">
      <c r="A8847" s="62">
        <v>42182314</v>
      </c>
      <c r="B8847" s="63" t="s">
        <v>7871</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14648</v>
      </c>
    </row>
    <row r="8852" spans="1:2" x14ac:dyDescent="0.25">
      <c r="A8852" s="62">
        <v>42182405</v>
      </c>
      <c r="B8852" s="63" t="s">
        <v>8853</v>
      </c>
    </row>
    <row r="8853" spans="1:2" x14ac:dyDescent="0.25">
      <c r="A8853" s="62">
        <v>42182406</v>
      </c>
      <c r="B8853" s="63" t="s">
        <v>4466</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5920</v>
      </c>
    </row>
    <row r="8860" spans="1:2" x14ac:dyDescent="0.25">
      <c r="A8860" s="62">
        <v>42182413</v>
      </c>
      <c r="B8860" s="63" t="s">
        <v>8607</v>
      </c>
    </row>
    <row r="8861" spans="1:2" x14ac:dyDescent="0.25">
      <c r="A8861" s="62">
        <v>42182414</v>
      </c>
      <c r="B8861" s="63" t="s">
        <v>9498</v>
      </c>
    </row>
    <row r="8862" spans="1:2" x14ac:dyDescent="0.25">
      <c r="A8862" s="62">
        <v>42182415</v>
      </c>
      <c r="B8862" s="63" t="s">
        <v>7220</v>
      </c>
    </row>
    <row r="8863" spans="1:2" x14ac:dyDescent="0.25">
      <c r="A8863" s="62">
        <v>42182416</v>
      </c>
      <c r="B8863" s="63" t="s">
        <v>6320</v>
      </c>
    </row>
    <row r="8864" spans="1:2" x14ac:dyDescent="0.25">
      <c r="A8864" s="62">
        <v>42182417</v>
      </c>
      <c r="B8864" s="63" t="s">
        <v>7839</v>
      </c>
    </row>
    <row r="8865" spans="1:2" x14ac:dyDescent="0.25">
      <c r="A8865" s="62">
        <v>42182418</v>
      </c>
      <c r="B8865" s="63" t="s">
        <v>930</v>
      </c>
    </row>
    <row r="8866" spans="1:2" x14ac:dyDescent="0.25">
      <c r="A8866" s="62">
        <v>42182419</v>
      </c>
      <c r="B8866" s="63" t="s">
        <v>14627</v>
      </c>
    </row>
    <row r="8867" spans="1:2" x14ac:dyDescent="0.25">
      <c r="A8867" s="62">
        <v>42182420</v>
      </c>
      <c r="B8867" s="63" t="s">
        <v>17871</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16687</v>
      </c>
    </row>
    <row r="8873" spans="1:2" x14ac:dyDescent="0.25">
      <c r="A8873" s="62">
        <v>42182602</v>
      </c>
      <c r="B8873" s="63" t="s">
        <v>5578</v>
      </c>
    </row>
    <row r="8874" spans="1:2" x14ac:dyDescent="0.25">
      <c r="A8874" s="62">
        <v>42182603</v>
      </c>
      <c r="B8874" s="63" t="s">
        <v>15965</v>
      </c>
    </row>
    <row r="8875" spans="1:2" x14ac:dyDescent="0.25">
      <c r="A8875" s="62">
        <v>42182604</v>
      </c>
      <c r="B8875" s="63" t="s">
        <v>16518</v>
      </c>
    </row>
    <row r="8876" spans="1:2" x14ac:dyDescent="0.25">
      <c r="A8876" s="62">
        <v>42182701</v>
      </c>
      <c r="B8876" s="63" t="s">
        <v>9861</v>
      </c>
    </row>
    <row r="8877" spans="1:2" x14ac:dyDescent="0.25">
      <c r="A8877" s="62">
        <v>42182702</v>
      </c>
      <c r="B8877" s="63" t="s">
        <v>3790</v>
      </c>
    </row>
    <row r="8878" spans="1:2" x14ac:dyDescent="0.25">
      <c r="A8878" s="62">
        <v>42182703</v>
      </c>
      <c r="B8878" s="63" t="s">
        <v>4241</v>
      </c>
    </row>
    <row r="8879" spans="1:2" x14ac:dyDescent="0.25">
      <c r="A8879" s="62">
        <v>42182704</v>
      </c>
      <c r="B8879" s="63" t="s">
        <v>7350</v>
      </c>
    </row>
    <row r="8880" spans="1:2" x14ac:dyDescent="0.25">
      <c r="A8880" s="62">
        <v>42182801</v>
      </c>
      <c r="B8880" s="63" t="s">
        <v>4586</v>
      </c>
    </row>
    <row r="8881" spans="1:2" x14ac:dyDescent="0.25">
      <c r="A8881" s="62">
        <v>42182802</v>
      </c>
      <c r="B8881" s="63" t="s">
        <v>14036</v>
      </c>
    </row>
    <row r="8882" spans="1:2" x14ac:dyDescent="0.25">
      <c r="A8882" s="62">
        <v>42182803</v>
      </c>
      <c r="B8882" s="63" t="s">
        <v>16795</v>
      </c>
    </row>
    <row r="8883" spans="1:2" x14ac:dyDescent="0.25">
      <c r="A8883" s="62">
        <v>42182804</v>
      </c>
      <c r="B8883" s="63" t="s">
        <v>8229</v>
      </c>
    </row>
    <row r="8884" spans="1:2" x14ac:dyDescent="0.25">
      <c r="A8884" s="62">
        <v>42182805</v>
      </c>
      <c r="B8884" s="63" t="s">
        <v>14709</v>
      </c>
    </row>
    <row r="8885" spans="1:2" x14ac:dyDescent="0.25">
      <c r="A8885" s="62">
        <v>42182806</v>
      </c>
      <c r="B8885" s="63" t="s">
        <v>16662</v>
      </c>
    </row>
    <row r="8886" spans="1:2" x14ac:dyDescent="0.25">
      <c r="A8886" s="62">
        <v>42182807</v>
      </c>
      <c r="B8886" s="63" t="s">
        <v>5195</v>
      </c>
    </row>
    <row r="8887" spans="1:2" x14ac:dyDescent="0.25">
      <c r="A8887" s="62">
        <v>42182808</v>
      </c>
      <c r="B8887" s="63" t="s">
        <v>9767</v>
      </c>
    </row>
    <row r="8888" spans="1:2" x14ac:dyDescent="0.25">
      <c r="A8888" s="62">
        <v>42182901</v>
      </c>
      <c r="B8888" s="63" t="s">
        <v>3252</v>
      </c>
    </row>
    <row r="8889" spans="1:2" x14ac:dyDescent="0.25">
      <c r="A8889" s="62">
        <v>42182902</v>
      </c>
      <c r="B8889" s="63" t="s">
        <v>3533</v>
      </c>
    </row>
    <row r="8890" spans="1:2" x14ac:dyDescent="0.25">
      <c r="A8890" s="62">
        <v>42182903</v>
      </c>
      <c r="B8890" s="63" t="s">
        <v>9918</v>
      </c>
    </row>
    <row r="8891" spans="1:2" x14ac:dyDescent="0.25">
      <c r="A8891" s="62">
        <v>42182904</v>
      </c>
      <c r="B8891" s="63" t="s">
        <v>11286</v>
      </c>
    </row>
    <row r="8892" spans="1:2" x14ac:dyDescent="0.25">
      <c r="A8892" s="62">
        <v>42183001</v>
      </c>
      <c r="B8892" s="63" t="s">
        <v>15336</v>
      </c>
    </row>
    <row r="8893" spans="1:2" x14ac:dyDescent="0.25">
      <c r="A8893" s="62">
        <v>42183002</v>
      </c>
      <c r="B8893" s="63" t="s">
        <v>4494</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18323</v>
      </c>
    </row>
    <row r="8903" spans="1:2" x14ac:dyDescent="0.25">
      <c r="A8903" s="62">
        <v>42183012</v>
      </c>
      <c r="B8903" s="63" t="s">
        <v>10429</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5735</v>
      </c>
    </row>
    <row r="8912" spans="1:2" x14ac:dyDescent="0.25">
      <c r="A8912" s="62">
        <v>42183021</v>
      </c>
      <c r="B8912" s="63" t="s">
        <v>3151</v>
      </c>
    </row>
    <row r="8913" spans="1:2" x14ac:dyDescent="0.25">
      <c r="A8913" s="62">
        <v>42183022</v>
      </c>
      <c r="B8913" s="63" t="s">
        <v>565</v>
      </c>
    </row>
    <row r="8914" spans="1:2" x14ac:dyDescent="0.25">
      <c r="A8914" s="62">
        <v>42183023</v>
      </c>
      <c r="B8914" s="63" t="s">
        <v>11541</v>
      </c>
    </row>
    <row r="8915" spans="1:2" x14ac:dyDescent="0.25">
      <c r="A8915" s="62">
        <v>42183024</v>
      </c>
      <c r="B8915" s="63" t="s">
        <v>6412</v>
      </c>
    </row>
    <row r="8916" spans="1:2" x14ac:dyDescent="0.25">
      <c r="A8916" s="62">
        <v>42183025</v>
      </c>
      <c r="B8916" s="63" t="s">
        <v>16520</v>
      </c>
    </row>
    <row r="8917" spans="1:2" x14ac:dyDescent="0.25">
      <c r="A8917" s="62">
        <v>42183026</v>
      </c>
      <c r="B8917" s="63" t="s">
        <v>12483</v>
      </c>
    </row>
    <row r="8918" spans="1:2" x14ac:dyDescent="0.25">
      <c r="A8918" s="62">
        <v>42183027</v>
      </c>
      <c r="B8918" s="63" t="s">
        <v>14072</v>
      </c>
    </row>
    <row r="8919" spans="1:2" x14ac:dyDescent="0.25">
      <c r="A8919" s="62">
        <v>42183028</v>
      </c>
      <c r="B8919" s="63" t="s">
        <v>7869</v>
      </c>
    </row>
    <row r="8920" spans="1:2" x14ac:dyDescent="0.25">
      <c r="A8920" s="62">
        <v>42183029</v>
      </c>
      <c r="B8920" s="63" t="s">
        <v>4791</v>
      </c>
    </row>
    <row r="8921" spans="1:2" x14ac:dyDescent="0.25">
      <c r="A8921" s="62">
        <v>42183030</v>
      </c>
      <c r="B8921" s="63" t="s">
        <v>16689</v>
      </c>
    </row>
    <row r="8922" spans="1:2" x14ac:dyDescent="0.25">
      <c r="A8922" s="62">
        <v>42183031</v>
      </c>
      <c r="B8922" s="63" t="s">
        <v>12775</v>
      </c>
    </row>
    <row r="8923" spans="1:2" x14ac:dyDescent="0.25">
      <c r="A8923" s="62">
        <v>42183032</v>
      </c>
      <c r="B8923" s="63" t="s">
        <v>18243</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15992</v>
      </c>
    </row>
    <row r="8929" spans="1:2" x14ac:dyDescent="0.25">
      <c r="A8929" s="62">
        <v>42183038</v>
      </c>
      <c r="B8929" s="63" t="s">
        <v>10415</v>
      </c>
    </row>
    <row r="8930" spans="1:2" x14ac:dyDescent="0.25">
      <c r="A8930" s="62">
        <v>42183039</v>
      </c>
      <c r="B8930" s="63" t="s">
        <v>9199</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11711</v>
      </c>
    </row>
    <row r="8936" spans="1:2" x14ac:dyDescent="0.25">
      <c r="A8936" s="62">
        <v>42183045</v>
      </c>
      <c r="B8936" s="63" t="s">
        <v>4142</v>
      </c>
    </row>
    <row r="8937" spans="1:2" x14ac:dyDescent="0.25">
      <c r="A8937" s="62">
        <v>42183046</v>
      </c>
      <c r="B8937" s="63" t="s">
        <v>5016</v>
      </c>
    </row>
    <row r="8938" spans="1:2" x14ac:dyDescent="0.25">
      <c r="A8938" s="62">
        <v>42183047</v>
      </c>
      <c r="B8938" s="63" t="s">
        <v>8151</v>
      </c>
    </row>
    <row r="8939" spans="1:2" x14ac:dyDescent="0.25">
      <c r="A8939" s="62">
        <v>42183048</v>
      </c>
      <c r="B8939" s="63" t="s">
        <v>17264</v>
      </c>
    </row>
    <row r="8940" spans="1:2" x14ac:dyDescent="0.25">
      <c r="A8940" s="62">
        <v>42183101</v>
      </c>
      <c r="B8940" s="63" t="s">
        <v>13284</v>
      </c>
    </row>
    <row r="8941" spans="1:2" x14ac:dyDescent="0.25">
      <c r="A8941" s="62">
        <v>42183201</v>
      </c>
      <c r="B8941" s="63" t="s">
        <v>18042</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17824</v>
      </c>
    </row>
    <row r="8946" spans="1:2" x14ac:dyDescent="0.25">
      <c r="A8946" s="62">
        <v>42191602</v>
      </c>
      <c r="B8946" s="63" t="s">
        <v>4796</v>
      </c>
    </row>
    <row r="8947" spans="1:2" x14ac:dyDescent="0.25">
      <c r="A8947" s="62">
        <v>42191603</v>
      </c>
      <c r="B8947" s="63" t="s">
        <v>389</v>
      </c>
    </row>
    <row r="8948" spans="1:2" x14ac:dyDescent="0.25">
      <c r="A8948" s="62">
        <v>42191604</v>
      </c>
      <c r="B8948" s="63" t="s">
        <v>11081</v>
      </c>
    </row>
    <row r="8949" spans="1:2" x14ac:dyDescent="0.25">
      <c r="A8949" s="62">
        <v>42191605</v>
      </c>
      <c r="B8949" s="63" t="s">
        <v>18014</v>
      </c>
    </row>
    <row r="8950" spans="1:2" x14ac:dyDescent="0.25">
      <c r="A8950" s="62">
        <v>42191606</v>
      </c>
      <c r="B8950" s="63" t="s">
        <v>11080</v>
      </c>
    </row>
    <row r="8951" spans="1:2" x14ac:dyDescent="0.25">
      <c r="A8951" s="62">
        <v>42191607</v>
      </c>
      <c r="B8951" s="63" t="s">
        <v>7725</v>
      </c>
    </row>
    <row r="8952" spans="1:2" x14ac:dyDescent="0.25">
      <c r="A8952" s="62">
        <v>42191608</v>
      </c>
      <c r="B8952" s="63" t="s">
        <v>2401</v>
      </c>
    </row>
    <row r="8953" spans="1:2" x14ac:dyDescent="0.25">
      <c r="A8953" s="62">
        <v>42191609</v>
      </c>
      <c r="B8953" s="63" t="s">
        <v>16089</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7622</v>
      </c>
    </row>
    <row r="8960" spans="1:2" x14ac:dyDescent="0.25">
      <c r="A8960" s="62">
        <v>42191704</v>
      </c>
      <c r="B8960" s="63" t="s">
        <v>10191</v>
      </c>
    </row>
    <row r="8961" spans="1:2" x14ac:dyDescent="0.25">
      <c r="A8961" s="62">
        <v>42191705</v>
      </c>
      <c r="B8961" s="63" t="s">
        <v>7163</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7866</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13291</v>
      </c>
    </row>
    <row r="8976" spans="1:2" x14ac:dyDescent="0.25">
      <c r="A8976" s="62">
        <v>42191809</v>
      </c>
      <c r="B8976" s="63" t="s">
        <v>11481</v>
      </c>
    </row>
    <row r="8977" spans="1:2" x14ac:dyDescent="0.25">
      <c r="A8977" s="62">
        <v>42191810</v>
      </c>
      <c r="B8977" s="63" t="s">
        <v>4003</v>
      </c>
    </row>
    <row r="8978" spans="1:2" x14ac:dyDescent="0.25">
      <c r="A8978" s="62">
        <v>42191811</v>
      </c>
      <c r="B8978" s="63" t="s">
        <v>15397</v>
      </c>
    </row>
    <row r="8979" spans="1:2" x14ac:dyDescent="0.25">
      <c r="A8979" s="62">
        <v>42191812</v>
      </c>
      <c r="B8979" s="63" t="s">
        <v>10667</v>
      </c>
    </row>
    <row r="8980" spans="1:2" x14ac:dyDescent="0.25">
      <c r="A8980" s="62">
        <v>42191813</v>
      </c>
      <c r="B8980" s="63" t="s">
        <v>9890</v>
      </c>
    </row>
    <row r="8981" spans="1:2" x14ac:dyDescent="0.25">
      <c r="A8981" s="62">
        <v>42191814</v>
      </c>
      <c r="B8981" s="63" t="s">
        <v>5434</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6292</v>
      </c>
    </row>
    <row r="8987" spans="1:2" x14ac:dyDescent="0.25">
      <c r="A8987" s="62">
        <v>42191906</v>
      </c>
      <c r="B8987" s="63" t="s">
        <v>18351</v>
      </c>
    </row>
    <row r="8988" spans="1:2" x14ac:dyDescent="0.25">
      <c r="A8988" s="62">
        <v>42191907</v>
      </c>
      <c r="B8988" s="63" t="s">
        <v>4106</v>
      </c>
    </row>
    <row r="8989" spans="1:2" x14ac:dyDescent="0.25">
      <c r="A8989" s="62">
        <v>42192001</v>
      </c>
      <c r="B8989" s="63" t="s">
        <v>8734</v>
      </c>
    </row>
    <row r="8990" spans="1:2" x14ac:dyDescent="0.25">
      <c r="A8990" s="62">
        <v>42192002</v>
      </c>
      <c r="B8990" s="63" t="s">
        <v>10920</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5458</v>
      </c>
    </row>
    <row r="8997" spans="1:2" x14ac:dyDescent="0.25">
      <c r="A8997" s="62">
        <v>42192201</v>
      </c>
      <c r="B8997" s="63" t="s">
        <v>7483</v>
      </c>
    </row>
    <row r="8998" spans="1:2" x14ac:dyDescent="0.25">
      <c r="A8998" s="62">
        <v>42192202</v>
      </c>
      <c r="B8998" s="63" t="s">
        <v>12475</v>
      </c>
    </row>
    <row r="8999" spans="1:2" x14ac:dyDescent="0.25">
      <c r="A8999" s="62">
        <v>42192203</v>
      </c>
      <c r="B8999" s="63" t="s">
        <v>18421</v>
      </c>
    </row>
    <row r="9000" spans="1:2" x14ac:dyDescent="0.25">
      <c r="A9000" s="62">
        <v>42192204</v>
      </c>
      <c r="B9000" s="63" t="s">
        <v>13050</v>
      </c>
    </row>
    <row r="9001" spans="1:2" x14ac:dyDescent="0.25">
      <c r="A9001" s="62">
        <v>42192205</v>
      </c>
      <c r="B9001" s="63" t="s">
        <v>18430</v>
      </c>
    </row>
    <row r="9002" spans="1:2" x14ac:dyDescent="0.25">
      <c r="A9002" s="62">
        <v>42192206</v>
      </c>
      <c r="B9002" s="63" t="s">
        <v>10166</v>
      </c>
    </row>
    <row r="9003" spans="1:2" x14ac:dyDescent="0.25">
      <c r="A9003" s="62">
        <v>42192207</v>
      </c>
      <c r="B9003" s="63" t="s">
        <v>5805</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16433</v>
      </c>
    </row>
    <row r="9008" spans="1:2" x14ac:dyDescent="0.25">
      <c r="A9008" s="62">
        <v>42192212</v>
      </c>
      <c r="B9008" s="63" t="s">
        <v>3501</v>
      </c>
    </row>
    <row r="9009" spans="1:2" x14ac:dyDescent="0.25">
      <c r="A9009" s="62">
        <v>42192213</v>
      </c>
      <c r="B9009" s="63" t="s">
        <v>3925</v>
      </c>
    </row>
    <row r="9010" spans="1:2" x14ac:dyDescent="0.25">
      <c r="A9010" s="62">
        <v>42192301</v>
      </c>
      <c r="B9010" s="63" t="s">
        <v>9431</v>
      </c>
    </row>
    <row r="9011" spans="1:2" x14ac:dyDescent="0.25">
      <c r="A9011" s="62">
        <v>42192302</v>
      </c>
      <c r="B9011" s="63" t="s">
        <v>17920</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18617</v>
      </c>
    </row>
    <row r="9017" spans="1:2" x14ac:dyDescent="0.25">
      <c r="A9017" s="62">
        <v>42192403</v>
      </c>
      <c r="B9017" s="63" t="s">
        <v>407</v>
      </c>
    </row>
    <row r="9018" spans="1:2" x14ac:dyDescent="0.25">
      <c r="A9018" s="62">
        <v>42192404</v>
      </c>
      <c r="B9018" s="63" t="s">
        <v>11924</v>
      </c>
    </row>
    <row r="9019" spans="1:2" x14ac:dyDescent="0.25">
      <c r="A9019" s="62">
        <v>42192405</v>
      </c>
      <c r="B9019" s="63" t="s">
        <v>17710</v>
      </c>
    </row>
    <row r="9020" spans="1:2" x14ac:dyDescent="0.25">
      <c r="A9020" s="62">
        <v>42192406</v>
      </c>
      <c r="B9020" s="63" t="s">
        <v>4268</v>
      </c>
    </row>
    <row r="9021" spans="1:2" x14ac:dyDescent="0.25">
      <c r="A9021" s="62">
        <v>42192501</v>
      </c>
      <c r="B9021" s="63" t="s">
        <v>15741</v>
      </c>
    </row>
    <row r="9022" spans="1:2" x14ac:dyDescent="0.25">
      <c r="A9022" s="62">
        <v>42192502</v>
      </c>
      <c r="B9022" s="63" t="s">
        <v>10504</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8425</v>
      </c>
    </row>
    <row r="9030" spans="1:2" x14ac:dyDescent="0.25">
      <c r="A9030" s="62">
        <v>42201503</v>
      </c>
      <c r="B9030" s="63" t="s">
        <v>6827</v>
      </c>
    </row>
    <row r="9031" spans="1:2" x14ac:dyDescent="0.25">
      <c r="A9031" s="62">
        <v>42201504</v>
      </c>
      <c r="B9031" s="63" t="s">
        <v>4837</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8722</v>
      </c>
    </row>
    <row r="9037" spans="1:2" x14ac:dyDescent="0.25">
      <c r="A9037" s="62">
        <v>42201510</v>
      </c>
      <c r="B9037" s="63" t="s">
        <v>15564</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5356</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13595</v>
      </c>
    </row>
    <row r="9049" spans="1:2" x14ac:dyDescent="0.25">
      <c r="A9049" s="62">
        <v>42201609</v>
      </c>
      <c r="B9049" s="63" t="s">
        <v>5941</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5618</v>
      </c>
    </row>
    <row r="9055" spans="1:2" x14ac:dyDescent="0.25">
      <c r="A9055" s="62">
        <v>42201704</v>
      </c>
      <c r="B9055" s="63" t="s">
        <v>8150</v>
      </c>
    </row>
    <row r="9056" spans="1:2" x14ac:dyDescent="0.25">
      <c r="A9056" s="62">
        <v>42201705</v>
      </c>
      <c r="B9056" s="63" t="s">
        <v>15844</v>
      </c>
    </row>
    <row r="9057" spans="1:2" x14ac:dyDescent="0.25">
      <c r="A9057" s="62">
        <v>42201706</v>
      </c>
      <c r="B9057" s="63" t="s">
        <v>2386</v>
      </c>
    </row>
    <row r="9058" spans="1:2" x14ac:dyDescent="0.25">
      <c r="A9058" s="62">
        <v>42201707</v>
      </c>
      <c r="B9058" s="63" t="s">
        <v>6040</v>
      </c>
    </row>
    <row r="9059" spans="1:2" x14ac:dyDescent="0.25">
      <c r="A9059" s="62">
        <v>42201708</v>
      </c>
      <c r="B9059" s="63" t="s">
        <v>10471</v>
      </c>
    </row>
    <row r="9060" spans="1:2" x14ac:dyDescent="0.25">
      <c r="A9060" s="62">
        <v>42201709</v>
      </c>
      <c r="B9060" s="63" t="s">
        <v>4822</v>
      </c>
    </row>
    <row r="9061" spans="1:2" x14ac:dyDescent="0.25">
      <c r="A9061" s="62">
        <v>42201710</v>
      </c>
      <c r="B9061" s="63" t="s">
        <v>8324</v>
      </c>
    </row>
    <row r="9062" spans="1:2" x14ac:dyDescent="0.25">
      <c r="A9062" s="62">
        <v>42201711</v>
      </c>
      <c r="B9062" s="63" t="s">
        <v>11632</v>
      </c>
    </row>
    <row r="9063" spans="1:2" x14ac:dyDescent="0.25">
      <c r="A9063" s="62">
        <v>42201712</v>
      </c>
      <c r="B9063" s="63" t="s">
        <v>1970</v>
      </c>
    </row>
    <row r="9064" spans="1:2" x14ac:dyDescent="0.25">
      <c r="A9064" s="62">
        <v>42201713</v>
      </c>
      <c r="B9064" s="63" t="s">
        <v>13301</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8864</v>
      </c>
    </row>
    <row r="9071" spans="1:2" x14ac:dyDescent="0.25">
      <c r="A9071" s="62">
        <v>42201801</v>
      </c>
      <c r="B9071" s="63" t="s">
        <v>4157</v>
      </c>
    </row>
    <row r="9072" spans="1:2" x14ac:dyDescent="0.25">
      <c r="A9072" s="62">
        <v>42201802</v>
      </c>
      <c r="B9072" s="63" t="s">
        <v>3664</v>
      </c>
    </row>
    <row r="9073" spans="1:2" x14ac:dyDescent="0.25">
      <c r="A9073" s="62">
        <v>42201803</v>
      </c>
      <c r="B9073" s="63" t="s">
        <v>15752</v>
      </c>
    </row>
    <row r="9074" spans="1:2" x14ac:dyDescent="0.25">
      <c r="A9074" s="62">
        <v>42201804</v>
      </c>
      <c r="B9074" s="63" t="s">
        <v>15683</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2730</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16811</v>
      </c>
    </row>
    <row r="9091" spans="1:2" x14ac:dyDescent="0.25">
      <c r="A9091" s="62">
        <v>42201821</v>
      </c>
      <c r="B9091" s="63" t="s">
        <v>17500</v>
      </c>
    </row>
    <row r="9092" spans="1:2" x14ac:dyDescent="0.25">
      <c r="A9092" s="62">
        <v>42201822</v>
      </c>
      <c r="B9092" s="63" t="s">
        <v>5548</v>
      </c>
    </row>
    <row r="9093" spans="1:2" x14ac:dyDescent="0.25">
      <c r="A9093" s="62">
        <v>42201823</v>
      </c>
      <c r="B9093" s="63" t="s">
        <v>17686</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8748</v>
      </c>
    </row>
    <row r="9098" spans="1:2" x14ac:dyDescent="0.25">
      <c r="A9098" s="62">
        <v>42201828</v>
      </c>
      <c r="B9098" s="63" t="s">
        <v>17761</v>
      </c>
    </row>
    <row r="9099" spans="1:2" x14ac:dyDescent="0.25">
      <c r="A9099" s="62">
        <v>42201829</v>
      </c>
      <c r="B9099" s="63" t="s">
        <v>10109</v>
      </c>
    </row>
    <row r="9100" spans="1:2" x14ac:dyDescent="0.25">
      <c r="A9100" s="62">
        <v>42201830</v>
      </c>
      <c r="B9100" s="63" t="s">
        <v>7566</v>
      </c>
    </row>
    <row r="9101" spans="1:2" x14ac:dyDescent="0.25">
      <c r="A9101" s="62">
        <v>42201831</v>
      </c>
      <c r="B9101" s="63" t="s">
        <v>11600</v>
      </c>
    </row>
    <row r="9102" spans="1:2" x14ac:dyDescent="0.25">
      <c r="A9102" s="62">
        <v>42201832</v>
      </c>
      <c r="B9102" s="63" t="s">
        <v>18477</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13365</v>
      </c>
    </row>
    <row r="9107" spans="1:2" x14ac:dyDescent="0.25">
      <c r="A9107" s="62">
        <v>42201837</v>
      </c>
      <c r="B9107" s="63" t="s">
        <v>13800</v>
      </c>
    </row>
    <row r="9108" spans="1:2" x14ac:dyDescent="0.25">
      <c r="A9108" s="62">
        <v>42201838</v>
      </c>
      <c r="B9108" s="63" t="s">
        <v>5675</v>
      </c>
    </row>
    <row r="9109" spans="1:2" x14ac:dyDescent="0.25">
      <c r="A9109" s="62">
        <v>42201839</v>
      </c>
      <c r="B9109" s="63" t="s">
        <v>6060</v>
      </c>
    </row>
    <row r="9110" spans="1:2" x14ac:dyDescent="0.25">
      <c r="A9110" s="62">
        <v>42201840</v>
      </c>
      <c r="B9110" s="63" t="s">
        <v>18558</v>
      </c>
    </row>
    <row r="9111" spans="1:2" x14ac:dyDescent="0.25">
      <c r="A9111" s="62">
        <v>42201841</v>
      </c>
      <c r="B9111" s="63" t="s">
        <v>3589</v>
      </c>
    </row>
    <row r="9112" spans="1:2" x14ac:dyDescent="0.25">
      <c r="A9112" s="62">
        <v>42201901</v>
      </c>
      <c r="B9112" s="63" t="s">
        <v>7151</v>
      </c>
    </row>
    <row r="9113" spans="1:2" x14ac:dyDescent="0.25">
      <c r="A9113" s="62">
        <v>42201902</v>
      </c>
      <c r="B9113" s="63" t="s">
        <v>4664</v>
      </c>
    </row>
    <row r="9114" spans="1:2" x14ac:dyDescent="0.25">
      <c r="A9114" s="62">
        <v>42201903</v>
      </c>
      <c r="B9114" s="63" t="s">
        <v>11032</v>
      </c>
    </row>
    <row r="9115" spans="1:2" x14ac:dyDescent="0.25">
      <c r="A9115" s="62">
        <v>42201904</v>
      </c>
      <c r="B9115" s="63" t="s">
        <v>12535</v>
      </c>
    </row>
    <row r="9116" spans="1:2" x14ac:dyDescent="0.25">
      <c r="A9116" s="62">
        <v>42201905</v>
      </c>
      <c r="B9116" s="63" t="s">
        <v>7529</v>
      </c>
    </row>
    <row r="9117" spans="1:2" x14ac:dyDescent="0.25">
      <c r="A9117" s="62">
        <v>42201906</v>
      </c>
      <c r="B9117" s="63" t="s">
        <v>12812</v>
      </c>
    </row>
    <row r="9118" spans="1:2" x14ac:dyDescent="0.25">
      <c r="A9118" s="62">
        <v>42201907</v>
      </c>
      <c r="B9118" s="63" t="s">
        <v>3833</v>
      </c>
    </row>
    <row r="9119" spans="1:2" x14ac:dyDescent="0.25">
      <c r="A9119" s="62">
        <v>42201908</v>
      </c>
      <c r="B9119" s="63" t="s">
        <v>5580</v>
      </c>
    </row>
    <row r="9120" spans="1:2" x14ac:dyDescent="0.25">
      <c r="A9120" s="62">
        <v>42202001</v>
      </c>
      <c r="B9120" s="63" t="s">
        <v>7828</v>
      </c>
    </row>
    <row r="9121" spans="1:2" x14ac:dyDescent="0.25">
      <c r="A9121" s="62">
        <v>42202002</v>
      </c>
      <c r="B9121" s="63" t="s">
        <v>17441</v>
      </c>
    </row>
    <row r="9122" spans="1:2" x14ac:dyDescent="0.25">
      <c r="A9122" s="62">
        <v>42202003</v>
      </c>
      <c r="B9122" s="63" t="s">
        <v>4612</v>
      </c>
    </row>
    <row r="9123" spans="1:2" x14ac:dyDescent="0.25">
      <c r="A9123" s="62">
        <v>42202004</v>
      </c>
      <c r="B9123" s="63" t="s">
        <v>18750</v>
      </c>
    </row>
    <row r="9124" spans="1:2" x14ac:dyDescent="0.25">
      <c r="A9124" s="62">
        <v>42202005</v>
      </c>
      <c r="B9124" s="63" t="s">
        <v>16274</v>
      </c>
    </row>
    <row r="9125" spans="1:2" x14ac:dyDescent="0.25">
      <c r="A9125" s="62">
        <v>42202101</v>
      </c>
      <c r="B9125" s="63" t="s">
        <v>14054</v>
      </c>
    </row>
    <row r="9126" spans="1:2" x14ac:dyDescent="0.25">
      <c r="A9126" s="62">
        <v>42202102</v>
      </c>
      <c r="B9126" s="63" t="s">
        <v>10422</v>
      </c>
    </row>
    <row r="9127" spans="1:2" x14ac:dyDescent="0.25">
      <c r="A9127" s="62">
        <v>42202103</v>
      </c>
      <c r="B9127" s="63" t="s">
        <v>7965</v>
      </c>
    </row>
    <row r="9128" spans="1:2" x14ac:dyDescent="0.25">
      <c r="A9128" s="62">
        <v>42202104</v>
      </c>
      <c r="B9128" s="63" t="s">
        <v>10176</v>
      </c>
    </row>
    <row r="9129" spans="1:2" x14ac:dyDescent="0.25">
      <c r="A9129" s="62">
        <v>42202105</v>
      </c>
      <c r="B9129" s="63" t="s">
        <v>7990</v>
      </c>
    </row>
    <row r="9130" spans="1:2" x14ac:dyDescent="0.25">
      <c r="A9130" s="62">
        <v>42202201</v>
      </c>
      <c r="B9130" s="63" t="s">
        <v>4262</v>
      </c>
    </row>
    <row r="9131" spans="1:2" x14ac:dyDescent="0.25">
      <c r="A9131" s="62">
        <v>42202202</v>
      </c>
      <c r="B9131" s="63" t="s">
        <v>15543</v>
      </c>
    </row>
    <row r="9132" spans="1:2" x14ac:dyDescent="0.25">
      <c r="A9132" s="62">
        <v>42202203</v>
      </c>
      <c r="B9132" s="63" t="s">
        <v>4136</v>
      </c>
    </row>
    <row r="9133" spans="1:2" x14ac:dyDescent="0.25">
      <c r="A9133" s="62">
        <v>42202301</v>
      </c>
      <c r="B9133" s="63" t="s">
        <v>16435</v>
      </c>
    </row>
    <row r="9134" spans="1:2" x14ac:dyDescent="0.25">
      <c r="A9134" s="62">
        <v>42202302</v>
      </c>
      <c r="B9134" s="63" t="s">
        <v>924</v>
      </c>
    </row>
    <row r="9135" spans="1:2" x14ac:dyDescent="0.25">
      <c r="A9135" s="62">
        <v>42202303</v>
      </c>
      <c r="B9135" s="63" t="s">
        <v>11857</v>
      </c>
    </row>
    <row r="9136" spans="1:2" x14ac:dyDescent="0.25">
      <c r="A9136" s="62">
        <v>42202401</v>
      </c>
      <c r="B9136" s="63" t="s">
        <v>16326</v>
      </c>
    </row>
    <row r="9137" spans="1:2" x14ac:dyDescent="0.25">
      <c r="A9137" s="62">
        <v>42202501</v>
      </c>
      <c r="B9137" s="63" t="s">
        <v>17551</v>
      </c>
    </row>
    <row r="9138" spans="1:2" x14ac:dyDescent="0.25">
      <c r="A9138" s="62">
        <v>42202601</v>
      </c>
      <c r="B9138" s="63" t="s">
        <v>17693</v>
      </c>
    </row>
    <row r="9139" spans="1:2" x14ac:dyDescent="0.25">
      <c r="A9139" s="62">
        <v>42202602</v>
      </c>
      <c r="B9139" s="63" t="s">
        <v>6361</v>
      </c>
    </row>
    <row r="9140" spans="1:2" x14ac:dyDescent="0.25">
      <c r="A9140" s="62">
        <v>42202701</v>
      </c>
      <c r="B9140" s="63" t="s">
        <v>7513</v>
      </c>
    </row>
    <row r="9141" spans="1:2" x14ac:dyDescent="0.25">
      <c r="A9141" s="62">
        <v>42202702</v>
      </c>
      <c r="B9141" s="63" t="s">
        <v>18553</v>
      </c>
    </row>
    <row r="9142" spans="1:2" x14ac:dyDescent="0.25">
      <c r="A9142" s="62">
        <v>42202703</v>
      </c>
      <c r="B9142" s="63" t="s">
        <v>9892</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15629</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8218</v>
      </c>
    </row>
    <row r="9155" spans="1:2" x14ac:dyDescent="0.25">
      <c r="A9155" s="62">
        <v>42203402</v>
      </c>
      <c r="B9155" s="63" t="s">
        <v>8206</v>
      </c>
    </row>
    <row r="9156" spans="1:2" x14ac:dyDescent="0.25">
      <c r="A9156" s="62">
        <v>42203403</v>
      </c>
      <c r="B9156" s="63" t="s">
        <v>10695</v>
      </c>
    </row>
    <row r="9157" spans="1:2" x14ac:dyDescent="0.25">
      <c r="A9157" s="62">
        <v>42203404</v>
      </c>
      <c r="B9157" s="63" t="s">
        <v>6112</v>
      </c>
    </row>
    <row r="9158" spans="1:2" x14ac:dyDescent="0.25">
      <c r="A9158" s="62">
        <v>42203405</v>
      </c>
      <c r="B9158" s="63" t="s">
        <v>14752</v>
      </c>
    </row>
    <row r="9159" spans="1:2" x14ac:dyDescent="0.25">
      <c r="A9159" s="62">
        <v>42203406</v>
      </c>
      <c r="B9159" s="63" t="s">
        <v>13245</v>
      </c>
    </row>
    <row r="9160" spans="1:2" x14ac:dyDescent="0.25">
      <c r="A9160" s="62">
        <v>42203407</v>
      </c>
      <c r="B9160" s="63" t="s">
        <v>8470</v>
      </c>
    </row>
    <row r="9161" spans="1:2" x14ac:dyDescent="0.25">
      <c r="A9161" s="62">
        <v>42203408</v>
      </c>
      <c r="B9161" s="63" t="s">
        <v>1015</v>
      </c>
    </row>
    <row r="9162" spans="1:2" x14ac:dyDescent="0.25">
      <c r="A9162" s="62">
        <v>42203409</v>
      </c>
      <c r="B9162" s="63" t="s">
        <v>12384</v>
      </c>
    </row>
    <row r="9163" spans="1:2" x14ac:dyDescent="0.25">
      <c r="A9163" s="62">
        <v>42203410</v>
      </c>
      <c r="B9163" s="63" t="s">
        <v>3479</v>
      </c>
    </row>
    <row r="9164" spans="1:2" x14ac:dyDescent="0.25">
      <c r="A9164" s="62">
        <v>42203411</v>
      </c>
      <c r="B9164" s="63" t="s">
        <v>17776</v>
      </c>
    </row>
    <row r="9165" spans="1:2" x14ac:dyDescent="0.25">
      <c r="A9165" s="62">
        <v>42203412</v>
      </c>
      <c r="B9165" s="63" t="s">
        <v>8703</v>
      </c>
    </row>
    <row r="9166" spans="1:2" x14ac:dyDescent="0.25">
      <c r="A9166" s="62">
        <v>42203501</v>
      </c>
      <c r="B9166" s="63" t="s">
        <v>12124</v>
      </c>
    </row>
    <row r="9167" spans="1:2" x14ac:dyDescent="0.25">
      <c r="A9167" s="62">
        <v>42203502</v>
      </c>
      <c r="B9167" s="63" t="s">
        <v>9112</v>
      </c>
    </row>
    <row r="9168" spans="1:2" x14ac:dyDescent="0.25">
      <c r="A9168" s="62">
        <v>42203503</v>
      </c>
      <c r="B9168" s="63" t="s">
        <v>13596</v>
      </c>
    </row>
    <row r="9169" spans="1:2" x14ac:dyDescent="0.25">
      <c r="A9169" s="62">
        <v>42203504</v>
      </c>
      <c r="B9169" s="63" t="s">
        <v>6383</v>
      </c>
    </row>
    <row r="9170" spans="1:2" x14ac:dyDescent="0.25">
      <c r="A9170" s="62">
        <v>42203601</v>
      </c>
      <c r="B9170" s="63" t="s">
        <v>15580</v>
      </c>
    </row>
    <row r="9171" spans="1:2" x14ac:dyDescent="0.25">
      <c r="A9171" s="62">
        <v>42203602</v>
      </c>
      <c r="B9171" s="63" t="s">
        <v>6570</v>
      </c>
    </row>
    <row r="9172" spans="1:2" x14ac:dyDescent="0.25">
      <c r="A9172" s="62">
        <v>42203603</v>
      </c>
      <c r="B9172" s="63" t="s">
        <v>1989</v>
      </c>
    </row>
    <row r="9173" spans="1:2" x14ac:dyDescent="0.25">
      <c r="A9173" s="62">
        <v>42203604</v>
      </c>
      <c r="B9173" s="63" t="s">
        <v>3743</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3051</v>
      </c>
    </row>
    <row r="9186" spans="1:2" x14ac:dyDescent="0.25">
      <c r="A9186" s="62">
        <v>42203802</v>
      </c>
      <c r="B9186" s="63" t="s">
        <v>11759</v>
      </c>
    </row>
    <row r="9187" spans="1:2" x14ac:dyDescent="0.25">
      <c r="A9187" s="62">
        <v>42203803</v>
      </c>
      <c r="B9187" s="63" t="s">
        <v>13647</v>
      </c>
    </row>
    <row r="9188" spans="1:2" x14ac:dyDescent="0.25">
      <c r="A9188" s="62">
        <v>42203901</v>
      </c>
      <c r="B9188" s="63" t="s">
        <v>3998</v>
      </c>
    </row>
    <row r="9189" spans="1:2" x14ac:dyDescent="0.25">
      <c r="A9189" s="62">
        <v>42203902</v>
      </c>
      <c r="B9189" s="63" t="s">
        <v>8957</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17462</v>
      </c>
    </row>
    <row r="9194" spans="1:2" x14ac:dyDescent="0.25">
      <c r="A9194" s="62">
        <v>42204005</v>
      </c>
      <c r="B9194" s="63" t="s">
        <v>2352</v>
      </c>
    </row>
    <row r="9195" spans="1:2" x14ac:dyDescent="0.25">
      <c r="A9195" s="62">
        <v>42204006</v>
      </c>
      <c r="B9195" s="63" t="s">
        <v>10708</v>
      </c>
    </row>
    <row r="9196" spans="1:2" x14ac:dyDescent="0.25">
      <c r="A9196" s="62">
        <v>42204007</v>
      </c>
      <c r="B9196" s="63" t="s">
        <v>17947</v>
      </c>
    </row>
    <row r="9197" spans="1:2" x14ac:dyDescent="0.25">
      <c r="A9197" s="62">
        <v>42204008</v>
      </c>
      <c r="B9197" s="63" t="s">
        <v>11363</v>
      </c>
    </row>
    <row r="9198" spans="1:2" x14ac:dyDescent="0.25">
      <c r="A9198" s="62">
        <v>42211501</v>
      </c>
      <c r="B9198" s="63" t="s">
        <v>17052</v>
      </c>
    </row>
    <row r="9199" spans="1:2" x14ac:dyDescent="0.25">
      <c r="A9199" s="62">
        <v>42211502</v>
      </c>
      <c r="B9199" s="63" t="s">
        <v>5786</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15612</v>
      </c>
    </row>
    <row r="9204" spans="1:2" x14ac:dyDescent="0.25">
      <c r="A9204" s="62">
        <v>42211507</v>
      </c>
      <c r="B9204" s="63" t="s">
        <v>11786</v>
      </c>
    </row>
    <row r="9205" spans="1:2" x14ac:dyDescent="0.25">
      <c r="A9205" s="62">
        <v>42211508</v>
      </c>
      <c r="B9205" s="63" t="s">
        <v>18021</v>
      </c>
    </row>
    <row r="9206" spans="1:2" x14ac:dyDescent="0.25">
      <c r="A9206" s="62">
        <v>42211509</v>
      </c>
      <c r="B9206" s="63" t="s">
        <v>4959</v>
      </c>
    </row>
    <row r="9207" spans="1:2" x14ac:dyDescent="0.25">
      <c r="A9207" s="62">
        <v>42211601</v>
      </c>
      <c r="B9207" s="63" t="s">
        <v>14075</v>
      </c>
    </row>
    <row r="9208" spans="1:2" x14ac:dyDescent="0.25">
      <c r="A9208" s="62">
        <v>42211602</v>
      </c>
      <c r="B9208" s="63" t="s">
        <v>3243</v>
      </c>
    </row>
    <row r="9209" spans="1:2" x14ac:dyDescent="0.25">
      <c r="A9209" s="62">
        <v>42211603</v>
      </c>
      <c r="B9209" s="63" t="s">
        <v>15107</v>
      </c>
    </row>
    <row r="9210" spans="1:2" x14ac:dyDescent="0.25">
      <c r="A9210" s="62">
        <v>42211604</v>
      </c>
      <c r="B9210" s="63" t="s">
        <v>17374</v>
      </c>
    </row>
    <row r="9211" spans="1:2" x14ac:dyDescent="0.25">
      <c r="A9211" s="62">
        <v>42211605</v>
      </c>
      <c r="B9211" s="63" t="s">
        <v>10485</v>
      </c>
    </row>
    <row r="9212" spans="1:2" x14ac:dyDescent="0.25">
      <c r="A9212" s="62">
        <v>42211606</v>
      </c>
      <c r="B9212" s="63" t="s">
        <v>14590</v>
      </c>
    </row>
    <row r="9213" spans="1:2" x14ac:dyDescent="0.25">
      <c r="A9213" s="62">
        <v>42211607</v>
      </c>
      <c r="B9213" s="63" t="s">
        <v>10677</v>
      </c>
    </row>
    <row r="9214" spans="1:2" x14ac:dyDescent="0.25">
      <c r="A9214" s="62">
        <v>42211608</v>
      </c>
      <c r="B9214" s="63" t="s">
        <v>13566</v>
      </c>
    </row>
    <row r="9215" spans="1:2" x14ac:dyDescent="0.25">
      <c r="A9215" s="62">
        <v>42211609</v>
      </c>
      <c r="B9215" s="63" t="s">
        <v>9427</v>
      </c>
    </row>
    <row r="9216" spans="1:2" x14ac:dyDescent="0.25">
      <c r="A9216" s="62">
        <v>42211610</v>
      </c>
      <c r="B9216" s="63" t="s">
        <v>14996</v>
      </c>
    </row>
    <row r="9217" spans="1:2" x14ac:dyDescent="0.25">
      <c r="A9217" s="62">
        <v>42211611</v>
      </c>
      <c r="B9217" s="63" t="s">
        <v>4291</v>
      </c>
    </row>
    <row r="9218" spans="1:2" x14ac:dyDescent="0.25">
      <c r="A9218" s="62">
        <v>42211612</v>
      </c>
      <c r="B9218" s="63" t="s">
        <v>12721</v>
      </c>
    </row>
    <row r="9219" spans="1:2" x14ac:dyDescent="0.25">
      <c r="A9219" s="62">
        <v>42211613</v>
      </c>
      <c r="B9219" s="63" t="s">
        <v>5552</v>
      </c>
    </row>
    <row r="9220" spans="1:2" x14ac:dyDescent="0.25">
      <c r="A9220" s="62">
        <v>42211614</v>
      </c>
      <c r="B9220" s="63" t="s">
        <v>13347</v>
      </c>
    </row>
    <row r="9221" spans="1:2" x14ac:dyDescent="0.25">
      <c r="A9221" s="62">
        <v>42211615</v>
      </c>
      <c r="B9221" s="63" t="s">
        <v>7362</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7118</v>
      </c>
    </row>
    <row r="9226" spans="1:2" x14ac:dyDescent="0.25">
      <c r="A9226" s="62">
        <v>42211702</v>
      </c>
      <c r="B9226" s="63" t="s">
        <v>13609</v>
      </c>
    </row>
    <row r="9227" spans="1:2" x14ac:dyDescent="0.25">
      <c r="A9227" s="62">
        <v>42211703</v>
      </c>
      <c r="B9227" s="63" t="s">
        <v>17053</v>
      </c>
    </row>
    <row r="9228" spans="1:2" x14ac:dyDescent="0.25">
      <c r="A9228" s="62">
        <v>42211704</v>
      </c>
      <c r="B9228" s="63" t="s">
        <v>4582</v>
      </c>
    </row>
    <row r="9229" spans="1:2" x14ac:dyDescent="0.25">
      <c r="A9229" s="62">
        <v>42211705</v>
      </c>
      <c r="B9229" s="63" t="s">
        <v>4897</v>
      </c>
    </row>
    <row r="9230" spans="1:2" x14ac:dyDescent="0.25">
      <c r="A9230" s="62">
        <v>42211706</v>
      </c>
      <c r="B9230" s="63" t="s">
        <v>16200</v>
      </c>
    </row>
    <row r="9231" spans="1:2" x14ac:dyDescent="0.25">
      <c r="A9231" s="62">
        <v>42211707</v>
      </c>
      <c r="B9231" s="63" t="s">
        <v>14017</v>
      </c>
    </row>
    <row r="9232" spans="1:2" x14ac:dyDescent="0.25">
      <c r="A9232" s="62">
        <v>42211708</v>
      </c>
      <c r="B9232" s="63" t="s">
        <v>18178</v>
      </c>
    </row>
    <row r="9233" spans="1:2" x14ac:dyDescent="0.25">
      <c r="A9233" s="62">
        <v>42211709</v>
      </c>
      <c r="B9233" s="63" t="s">
        <v>13351</v>
      </c>
    </row>
    <row r="9234" spans="1:2" x14ac:dyDescent="0.25">
      <c r="A9234" s="62">
        <v>42211710</v>
      </c>
      <c r="B9234" s="63" t="s">
        <v>15099</v>
      </c>
    </row>
    <row r="9235" spans="1:2" x14ac:dyDescent="0.25">
      <c r="A9235" s="62">
        <v>42211711</v>
      </c>
      <c r="B9235" s="63" t="s">
        <v>5182</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4927</v>
      </c>
    </row>
    <row r="9240" spans="1:2" x14ac:dyDescent="0.25">
      <c r="A9240" s="62">
        <v>42211804</v>
      </c>
      <c r="B9240" s="63" t="s">
        <v>12597</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5241</v>
      </c>
    </row>
    <row r="9246" spans="1:2" x14ac:dyDescent="0.25">
      <c r="A9246" s="62">
        <v>42211810</v>
      </c>
      <c r="B9246" s="63" t="s">
        <v>18052</v>
      </c>
    </row>
    <row r="9247" spans="1:2" x14ac:dyDescent="0.25">
      <c r="A9247" s="62">
        <v>42211811</v>
      </c>
      <c r="B9247" s="63" t="s">
        <v>14789</v>
      </c>
    </row>
    <row r="9248" spans="1:2" x14ac:dyDescent="0.25">
      <c r="A9248" s="62">
        <v>42211812</v>
      </c>
      <c r="B9248" s="63" t="s">
        <v>7757</v>
      </c>
    </row>
    <row r="9249" spans="1:2" x14ac:dyDescent="0.25">
      <c r="A9249" s="62">
        <v>42211813</v>
      </c>
      <c r="B9249" s="63" t="s">
        <v>12078</v>
      </c>
    </row>
    <row r="9250" spans="1:2" x14ac:dyDescent="0.25">
      <c r="A9250" s="62">
        <v>42211901</v>
      </c>
      <c r="B9250" s="63" t="s">
        <v>16982</v>
      </c>
    </row>
    <row r="9251" spans="1:2" x14ac:dyDescent="0.25">
      <c r="A9251" s="62">
        <v>42211902</v>
      </c>
      <c r="B9251" s="63" t="s">
        <v>8512</v>
      </c>
    </row>
    <row r="9252" spans="1:2" x14ac:dyDescent="0.25">
      <c r="A9252" s="62">
        <v>42211903</v>
      </c>
      <c r="B9252" s="63" t="s">
        <v>5703</v>
      </c>
    </row>
    <row r="9253" spans="1:2" x14ac:dyDescent="0.25">
      <c r="A9253" s="62">
        <v>42211904</v>
      </c>
      <c r="B9253" s="63" t="s">
        <v>6163</v>
      </c>
    </row>
    <row r="9254" spans="1:2" x14ac:dyDescent="0.25">
      <c r="A9254" s="62">
        <v>42211905</v>
      </c>
      <c r="B9254" s="63" t="s">
        <v>5890</v>
      </c>
    </row>
    <row r="9255" spans="1:2" x14ac:dyDescent="0.25">
      <c r="A9255" s="62">
        <v>42211906</v>
      </c>
      <c r="B9255" s="63" t="s">
        <v>16808</v>
      </c>
    </row>
    <row r="9256" spans="1:2" x14ac:dyDescent="0.25">
      <c r="A9256" s="62">
        <v>42211907</v>
      </c>
      <c r="B9256" s="63" t="s">
        <v>9073</v>
      </c>
    </row>
    <row r="9257" spans="1:2" x14ac:dyDescent="0.25">
      <c r="A9257" s="62">
        <v>42211908</v>
      </c>
      <c r="B9257" s="63" t="s">
        <v>16136</v>
      </c>
    </row>
    <row r="9258" spans="1:2" x14ac:dyDescent="0.25">
      <c r="A9258" s="62">
        <v>42211909</v>
      </c>
      <c r="B9258" s="63" t="s">
        <v>14039</v>
      </c>
    </row>
    <row r="9259" spans="1:2" x14ac:dyDescent="0.25">
      <c r="A9259" s="62">
        <v>42211910</v>
      </c>
      <c r="B9259" s="63" t="s">
        <v>18023</v>
      </c>
    </row>
    <row r="9260" spans="1:2" x14ac:dyDescent="0.25">
      <c r="A9260" s="62">
        <v>42211911</v>
      </c>
      <c r="B9260" s="63" t="s">
        <v>1006</v>
      </c>
    </row>
    <row r="9261" spans="1:2" x14ac:dyDescent="0.25">
      <c r="A9261" s="62">
        <v>42211912</v>
      </c>
      <c r="B9261" s="63" t="s">
        <v>8027</v>
      </c>
    </row>
    <row r="9262" spans="1:2" x14ac:dyDescent="0.25">
      <c r="A9262" s="62">
        <v>42211913</v>
      </c>
      <c r="B9262" s="63" t="s">
        <v>8537</v>
      </c>
    </row>
    <row r="9263" spans="1:2" x14ac:dyDescent="0.25">
      <c r="A9263" s="62">
        <v>42211914</v>
      </c>
      <c r="B9263" s="63" t="s">
        <v>16337</v>
      </c>
    </row>
    <row r="9264" spans="1:2" x14ac:dyDescent="0.25">
      <c r="A9264" s="62">
        <v>42211915</v>
      </c>
      <c r="B9264" s="63" t="s">
        <v>5245</v>
      </c>
    </row>
    <row r="9265" spans="1:2" x14ac:dyDescent="0.25">
      <c r="A9265" s="62">
        <v>42211916</v>
      </c>
      <c r="B9265" s="63" t="s">
        <v>10682</v>
      </c>
    </row>
    <row r="9266" spans="1:2" x14ac:dyDescent="0.25">
      <c r="A9266" s="62">
        <v>42211917</v>
      </c>
      <c r="B9266" s="63" t="s">
        <v>3183</v>
      </c>
    </row>
    <row r="9267" spans="1:2" x14ac:dyDescent="0.25">
      <c r="A9267" s="62">
        <v>42211918</v>
      </c>
      <c r="B9267" s="63" t="s">
        <v>15177</v>
      </c>
    </row>
    <row r="9268" spans="1:2" x14ac:dyDescent="0.25">
      <c r="A9268" s="62">
        <v>42212001</v>
      </c>
      <c r="B9268" s="63" t="s">
        <v>5187</v>
      </c>
    </row>
    <row r="9269" spans="1:2" x14ac:dyDescent="0.25">
      <c r="A9269" s="62">
        <v>42212002</v>
      </c>
      <c r="B9269" s="63" t="s">
        <v>11476</v>
      </c>
    </row>
    <row r="9270" spans="1:2" x14ac:dyDescent="0.25">
      <c r="A9270" s="62">
        <v>42212003</v>
      </c>
      <c r="B9270" s="63" t="s">
        <v>7094</v>
      </c>
    </row>
    <row r="9271" spans="1:2" x14ac:dyDescent="0.25">
      <c r="A9271" s="62">
        <v>42212004</v>
      </c>
      <c r="B9271" s="63" t="s">
        <v>2983</v>
      </c>
    </row>
    <row r="9272" spans="1:2" x14ac:dyDescent="0.25">
      <c r="A9272" s="62">
        <v>42212005</v>
      </c>
      <c r="B9272" s="63" t="s">
        <v>15650</v>
      </c>
    </row>
    <row r="9273" spans="1:2" x14ac:dyDescent="0.25">
      <c r="A9273" s="62">
        <v>42212006</v>
      </c>
      <c r="B9273" s="63" t="s">
        <v>8346</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18118</v>
      </c>
    </row>
    <row r="9281" spans="1:2" x14ac:dyDescent="0.25">
      <c r="A9281" s="62">
        <v>42212107</v>
      </c>
      <c r="B9281" s="63" t="s">
        <v>15378</v>
      </c>
    </row>
    <row r="9282" spans="1:2" x14ac:dyDescent="0.25">
      <c r="A9282" s="62">
        <v>42212108</v>
      </c>
      <c r="B9282" s="63" t="s">
        <v>13153</v>
      </c>
    </row>
    <row r="9283" spans="1:2" x14ac:dyDescent="0.25">
      <c r="A9283" s="62">
        <v>42212109</v>
      </c>
      <c r="B9283" s="63" t="s">
        <v>15302</v>
      </c>
    </row>
    <row r="9284" spans="1:2" x14ac:dyDescent="0.25">
      <c r="A9284" s="62">
        <v>42212110</v>
      </c>
      <c r="B9284" s="63" t="s">
        <v>10063</v>
      </c>
    </row>
    <row r="9285" spans="1:2" x14ac:dyDescent="0.25">
      <c r="A9285" s="62">
        <v>42212111</v>
      </c>
      <c r="B9285" s="63" t="s">
        <v>17214</v>
      </c>
    </row>
    <row r="9286" spans="1:2" x14ac:dyDescent="0.25">
      <c r="A9286" s="62">
        <v>42212112</v>
      </c>
      <c r="B9286" s="63" t="s">
        <v>12228</v>
      </c>
    </row>
    <row r="9287" spans="1:2" x14ac:dyDescent="0.25">
      <c r="A9287" s="62">
        <v>42212113</v>
      </c>
      <c r="B9287" s="63" t="s">
        <v>7588</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8212</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7999</v>
      </c>
    </row>
    <row r="9296" spans="1:2" x14ac:dyDescent="0.25">
      <c r="A9296" s="62">
        <v>42221501</v>
      </c>
      <c r="B9296" s="63" t="s">
        <v>16522</v>
      </c>
    </row>
    <row r="9297" spans="1:2" x14ac:dyDescent="0.25">
      <c r="A9297" s="62">
        <v>42221502</v>
      </c>
      <c r="B9297" s="63" t="s">
        <v>5846</v>
      </c>
    </row>
    <row r="9298" spans="1:2" x14ac:dyDescent="0.25">
      <c r="A9298" s="62">
        <v>42221503</v>
      </c>
      <c r="B9298" s="63" t="s">
        <v>15126</v>
      </c>
    </row>
    <row r="9299" spans="1:2" x14ac:dyDescent="0.25">
      <c r="A9299" s="62">
        <v>42221504</v>
      </c>
      <c r="B9299" s="63" t="s">
        <v>7360</v>
      </c>
    </row>
    <row r="9300" spans="1:2" x14ac:dyDescent="0.25">
      <c r="A9300" s="62">
        <v>42221505</v>
      </c>
      <c r="B9300" s="63" t="s">
        <v>1100</v>
      </c>
    </row>
    <row r="9301" spans="1:2" x14ac:dyDescent="0.25">
      <c r="A9301" s="62">
        <v>42221506</v>
      </c>
      <c r="B9301" s="63" t="s">
        <v>16120</v>
      </c>
    </row>
    <row r="9302" spans="1:2" x14ac:dyDescent="0.25">
      <c r="A9302" s="62">
        <v>42221507</v>
      </c>
      <c r="B9302" s="63" t="s">
        <v>5997</v>
      </c>
    </row>
    <row r="9303" spans="1:2" x14ac:dyDescent="0.25">
      <c r="A9303" s="62">
        <v>42221508</v>
      </c>
      <c r="B9303" s="63" t="s">
        <v>13107</v>
      </c>
    </row>
    <row r="9304" spans="1:2" x14ac:dyDescent="0.25">
      <c r="A9304" s="62">
        <v>42221509</v>
      </c>
      <c r="B9304" s="63" t="s">
        <v>8555</v>
      </c>
    </row>
    <row r="9305" spans="1:2" x14ac:dyDescent="0.25">
      <c r="A9305" s="62">
        <v>42221512</v>
      </c>
      <c r="B9305" s="63" t="s">
        <v>6354</v>
      </c>
    </row>
    <row r="9306" spans="1:2" x14ac:dyDescent="0.25">
      <c r="A9306" s="62">
        <v>42221513</v>
      </c>
      <c r="B9306" s="63" t="s">
        <v>16533</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4741</v>
      </c>
    </row>
    <row r="9311" spans="1:2" x14ac:dyDescent="0.25">
      <c r="A9311" s="62">
        <v>42221605</v>
      </c>
      <c r="B9311" s="63" t="s">
        <v>15322</v>
      </c>
    </row>
    <row r="9312" spans="1:2" x14ac:dyDescent="0.25">
      <c r="A9312" s="62">
        <v>42221606</v>
      </c>
      <c r="B9312" s="63" t="s">
        <v>14566</v>
      </c>
    </row>
    <row r="9313" spans="1:2" x14ac:dyDescent="0.25">
      <c r="A9313" s="62">
        <v>42221607</v>
      </c>
      <c r="B9313" s="63" t="s">
        <v>3113</v>
      </c>
    </row>
    <row r="9314" spans="1:2" x14ac:dyDescent="0.25">
      <c r="A9314" s="62">
        <v>42221608</v>
      </c>
      <c r="B9314" s="63" t="s">
        <v>8179</v>
      </c>
    </row>
    <row r="9315" spans="1:2" x14ac:dyDescent="0.25">
      <c r="A9315" s="62">
        <v>42221609</v>
      </c>
      <c r="B9315" s="63" t="s">
        <v>17941</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10237</v>
      </c>
    </row>
    <row r="9322" spans="1:2" x14ac:dyDescent="0.25">
      <c r="A9322" s="62">
        <v>42221616</v>
      </c>
      <c r="B9322" s="63" t="s">
        <v>8329</v>
      </c>
    </row>
    <row r="9323" spans="1:2" x14ac:dyDescent="0.25">
      <c r="A9323" s="62">
        <v>42221617</v>
      </c>
      <c r="B9323" s="63" t="s">
        <v>9585</v>
      </c>
    </row>
    <row r="9324" spans="1:2" x14ac:dyDescent="0.25">
      <c r="A9324" s="62">
        <v>42221618</v>
      </c>
      <c r="B9324" s="63" t="s">
        <v>10098</v>
      </c>
    </row>
    <row r="9325" spans="1:2" x14ac:dyDescent="0.25">
      <c r="A9325" s="62">
        <v>42221701</v>
      </c>
      <c r="B9325" s="63" t="s">
        <v>5020</v>
      </c>
    </row>
    <row r="9326" spans="1:2" x14ac:dyDescent="0.25">
      <c r="A9326" s="62">
        <v>42221702</v>
      </c>
      <c r="B9326" s="63" t="s">
        <v>7856</v>
      </c>
    </row>
    <row r="9327" spans="1:2" x14ac:dyDescent="0.25">
      <c r="A9327" s="62">
        <v>42221703</v>
      </c>
      <c r="B9327" s="63" t="s">
        <v>4679</v>
      </c>
    </row>
    <row r="9328" spans="1:2" x14ac:dyDescent="0.25">
      <c r="A9328" s="62">
        <v>42221704</v>
      </c>
      <c r="B9328" s="63" t="s">
        <v>10811</v>
      </c>
    </row>
    <row r="9329" spans="1:2" x14ac:dyDescent="0.25">
      <c r="A9329" s="62">
        <v>42221705</v>
      </c>
      <c r="B9329" s="63" t="s">
        <v>9660</v>
      </c>
    </row>
    <row r="9330" spans="1:2" x14ac:dyDescent="0.25">
      <c r="A9330" s="62">
        <v>42221706</v>
      </c>
      <c r="B9330" s="63" t="s">
        <v>17312</v>
      </c>
    </row>
    <row r="9331" spans="1:2" x14ac:dyDescent="0.25">
      <c r="A9331" s="62">
        <v>42221707</v>
      </c>
      <c r="B9331" s="63" t="s">
        <v>13788</v>
      </c>
    </row>
    <row r="9332" spans="1:2" x14ac:dyDescent="0.25">
      <c r="A9332" s="62">
        <v>42221801</v>
      </c>
      <c r="B9332" s="63" t="s">
        <v>11347</v>
      </c>
    </row>
    <row r="9333" spans="1:2" x14ac:dyDescent="0.25">
      <c r="A9333" s="62">
        <v>42221802</v>
      </c>
      <c r="B9333" s="63" t="s">
        <v>2266</v>
      </c>
    </row>
    <row r="9334" spans="1:2" x14ac:dyDescent="0.25">
      <c r="A9334" s="62">
        <v>42221803</v>
      </c>
      <c r="B9334" s="63" t="s">
        <v>18552</v>
      </c>
    </row>
    <row r="9335" spans="1:2" x14ac:dyDescent="0.25">
      <c r="A9335" s="62">
        <v>42221901</v>
      </c>
      <c r="B9335" s="63" t="s">
        <v>16103</v>
      </c>
    </row>
    <row r="9336" spans="1:2" x14ac:dyDescent="0.25">
      <c r="A9336" s="62">
        <v>42221902</v>
      </c>
      <c r="B9336" s="63" t="s">
        <v>14294</v>
      </c>
    </row>
    <row r="9337" spans="1:2" x14ac:dyDescent="0.25">
      <c r="A9337" s="62">
        <v>42221903</v>
      </c>
      <c r="B9337" s="63" t="s">
        <v>11487</v>
      </c>
    </row>
    <row r="9338" spans="1:2" x14ac:dyDescent="0.25">
      <c r="A9338" s="62">
        <v>42222001</v>
      </c>
      <c r="B9338" s="63" t="s">
        <v>10907</v>
      </c>
    </row>
    <row r="9339" spans="1:2" x14ac:dyDescent="0.25">
      <c r="A9339" s="62">
        <v>42222002</v>
      </c>
      <c r="B9339" s="63" t="s">
        <v>17931</v>
      </c>
    </row>
    <row r="9340" spans="1:2" x14ac:dyDescent="0.25">
      <c r="A9340" s="62">
        <v>42222003</v>
      </c>
      <c r="B9340" s="63" t="s">
        <v>16003</v>
      </c>
    </row>
    <row r="9341" spans="1:2" x14ac:dyDescent="0.25">
      <c r="A9341" s="62">
        <v>42222004</v>
      </c>
      <c r="B9341" s="63" t="s">
        <v>14522</v>
      </c>
    </row>
    <row r="9342" spans="1:2" x14ac:dyDescent="0.25">
      <c r="A9342" s="62">
        <v>42222005</v>
      </c>
      <c r="B9342" s="63" t="s">
        <v>5948</v>
      </c>
    </row>
    <row r="9343" spans="1:2" x14ac:dyDescent="0.25">
      <c r="A9343" s="62">
        <v>42222006</v>
      </c>
      <c r="B9343" s="63" t="s">
        <v>995</v>
      </c>
    </row>
    <row r="9344" spans="1:2" x14ac:dyDescent="0.25">
      <c r="A9344" s="62">
        <v>42222007</v>
      </c>
      <c r="B9344" s="63" t="s">
        <v>14280</v>
      </c>
    </row>
    <row r="9345" spans="1:2" x14ac:dyDescent="0.25">
      <c r="A9345" s="62">
        <v>42222008</v>
      </c>
      <c r="B9345" s="63" t="s">
        <v>4945</v>
      </c>
    </row>
    <row r="9346" spans="1:2" x14ac:dyDescent="0.25">
      <c r="A9346" s="62">
        <v>42222101</v>
      </c>
      <c r="B9346" s="63" t="s">
        <v>7737</v>
      </c>
    </row>
    <row r="9347" spans="1:2" x14ac:dyDescent="0.25">
      <c r="A9347" s="62">
        <v>42222102</v>
      </c>
      <c r="B9347" s="63" t="s">
        <v>4798</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6406</v>
      </c>
    </row>
    <row r="9354" spans="1:2" x14ac:dyDescent="0.25">
      <c r="A9354" s="62">
        <v>42222303</v>
      </c>
      <c r="B9354" s="63" t="s">
        <v>6529</v>
      </c>
    </row>
    <row r="9355" spans="1:2" x14ac:dyDescent="0.25">
      <c r="A9355" s="62">
        <v>42222304</v>
      </c>
      <c r="B9355" s="63" t="s">
        <v>17666</v>
      </c>
    </row>
    <row r="9356" spans="1:2" x14ac:dyDescent="0.25">
      <c r="A9356" s="62">
        <v>42222305</v>
      </c>
      <c r="B9356" s="63" t="s">
        <v>11126</v>
      </c>
    </row>
    <row r="9357" spans="1:2" x14ac:dyDescent="0.25">
      <c r="A9357" s="62">
        <v>42222306</v>
      </c>
      <c r="B9357" s="63" t="s">
        <v>8502</v>
      </c>
    </row>
    <row r="9358" spans="1:2" x14ac:dyDescent="0.25">
      <c r="A9358" s="62">
        <v>42222307</v>
      </c>
      <c r="B9358" s="63" t="s">
        <v>10367</v>
      </c>
    </row>
    <row r="9359" spans="1:2" x14ac:dyDescent="0.25">
      <c r="A9359" s="62">
        <v>42222308</v>
      </c>
      <c r="B9359" s="63" t="s">
        <v>18143</v>
      </c>
    </row>
    <row r="9360" spans="1:2" x14ac:dyDescent="0.25">
      <c r="A9360" s="62">
        <v>42222309</v>
      </c>
      <c r="B9360" s="63" t="s">
        <v>8625</v>
      </c>
    </row>
    <row r="9361" spans="1:2" x14ac:dyDescent="0.25">
      <c r="A9361" s="62">
        <v>42231501</v>
      </c>
      <c r="B9361" s="63" t="s">
        <v>18028</v>
      </c>
    </row>
    <row r="9362" spans="1:2" x14ac:dyDescent="0.25">
      <c r="A9362" s="62">
        <v>42231502</v>
      </c>
      <c r="B9362" s="63" t="s">
        <v>8696</v>
      </c>
    </row>
    <row r="9363" spans="1:2" x14ac:dyDescent="0.25">
      <c r="A9363" s="62">
        <v>42231503</v>
      </c>
      <c r="B9363" s="63" t="s">
        <v>1717</v>
      </c>
    </row>
    <row r="9364" spans="1:2" x14ac:dyDescent="0.25">
      <c r="A9364" s="62">
        <v>42231504</v>
      </c>
      <c r="B9364" s="63" t="s">
        <v>13105</v>
      </c>
    </row>
    <row r="9365" spans="1:2" x14ac:dyDescent="0.25">
      <c r="A9365" s="62">
        <v>42231505</v>
      </c>
      <c r="B9365" s="63" t="s">
        <v>17272</v>
      </c>
    </row>
    <row r="9366" spans="1:2" x14ac:dyDescent="0.25">
      <c r="A9366" s="62">
        <v>42231506</v>
      </c>
      <c r="B9366" s="63" t="s">
        <v>10531</v>
      </c>
    </row>
    <row r="9367" spans="1:2" x14ac:dyDescent="0.25">
      <c r="A9367" s="62">
        <v>42231507</v>
      </c>
      <c r="B9367" s="63" t="s">
        <v>17394</v>
      </c>
    </row>
    <row r="9368" spans="1:2" x14ac:dyDescent="0.25">
      <c r="A9368" s="62">
        <v>42231508</v>
      </c>
      <c r="B9368" s="63" t="s">
        <v>9695</v>
      </c>
    </row>
    <row r="9369" spans="1:2" x14ac:dyDescent="0.25">
      <c r="A9369" s="62">
        <v>42231509</v>
      </c>
      <c r="B9369" s="63" t="s">
        <v>2919</v>
      </c>
    </row>
    <row r="9370" spans="1:2" x14ac:dyDescent="0.25">
      <c r="A9370" s="62">
        <v>42231510</v>
      </c>
      <c r="B9370" s="63" t="s">
        <v>7909</v>
      </c>
    </row>
    <row r="9371" spans="1:2" x14ac:dyDescent="0.25">
      <c r="A9371" s="62">
        <v>42231601</v>
      </c>
      <c r="B9371" s="63" t="s">
        <v>4845</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6524</v>
      </c>
    </row>
    <row r="9379" spans="1:2" x14ac:dyDescent="0.25">
      <c r="A9379" s="62">
        <v>42231701</v>
      </c>
      <c r="B9379" s="63" t="s">
        <v>18227</v>
      </c>
    </row>
    <row r="9380" spans="1:2" x14ac:dyDescent="0.25">
      <c r="A9380" s="62">
        <v>42231702</v>
      </c>
      <c r="B9380" s="63" t="s">
        <v>1713</v>
      </c>
    </row>
    <row r="9381" spans="1:2" x14ac:dyDescent="0.25">
      <c r="A9381" s="62">
        <v>42231703</v>
      </c>
      <c r="B9381" s="63" t="s">
        <v>13520</v>
      </c>
    </row>
    <row r="9382" spans="1:2" x14ac:dyDescent="0.25">
      <c r="A9382" s="62">
        <v>42231704</v>
      </c>
      <c r="B9382" s="63" t="s">
        <v>18208</v>
      </c>
    </row>
    <row r="9383" spans="1:2" x14ac:dyDescent="0.25">
      <c r="A9383" s="62">
        <v>42231705</v>
      </c>
      <c r="B9383" s="63" t="s">
        <v>2900</v>
      </c>
    </row>
    <row r="9384" spans="1:2" x14ac:dyDescent="0.25">
      <c r="A9384" s="62">
        <v>42231801</v>
      </c>
      <c r="B9384" s="63" t="s">
        <v>7434</v>
      </c>
    </row>
    <row r="9385" spans="1:2" x14ac:dyDescent="0.25">
      <c r="A9385" s="62">
        <v>42231802</v>
      </c>
      <c r="B9385" s="63" t="s">
        <v>7860</v>
      </c>
    </row>
    <row r="9386" spans="1:2" x14ac:dyDescent="0.25">
      <c r="A9386" s="62">
        <v>42231803</v>
      </c>
      <c r="B9386" s="63" t="s">
        <v>10005</v>
      </c>
    </row>
    <row r="9387" spans="1:2" x14ac:dyDescent="0.25">
      <c r="A9387" s="62">
        <v>42231804</v>
      </c>
      <c r="B9387" s="63" t="s">
        <v>16750</v>
      </c>
    </row>
    <row r="9388" spans="1:2" x14ac:dyDescent="0.25">
      <c r="A9388" s="62">
        <v>42231805</v>
      </c>
      <c r="B9388" s="63" t="s">
        <v>14126</v>
      </c>
    </row>
    <row r="9389" spans="1:2" x14ac:dyDescent="0.25">
      <c r="A9389" s="62">
        <v>42231806</v>
      </c>
      <c r="B9389" s="63" t="s">
        <v>3248</v>
      </c>
    </row>
    <row r="9390" spans="1:2" x14ac:dyDescent="0.25">
      <c r="A9390" s="62">
        <v>42231807</v>
      </c>
      <c r="B9390" s="63" t="s">
        <v>8090</v>
      </c>
    </row>
    <row r="9391" spans="1:2" x14ac:dyDescent="0.25">
      <c r="A9391" s="62">
        <v>42231901</v>
      </c>
      <c r="B9391" s="63" t="s">
        <v>9369</v>
      </c>
    </row>
    <row r="9392" spans="1:2" x14ac:dyDescent="0.25">
      <c r="A9392" s="62">
        <v>42231902</v>
      </c>
      <c r="B9392" s="63" t="s">
        <v>6253</v>
      </c>
    </row>
    <row r="9393" spans="1:2" x14ac:dyDescent="0.25">
      <c r="A9393" s="62">
        <v>42231903</v>
      </c>
      <c r="B9393" s="63" t="s">
        <v>10780</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5008</v>
      </c>
    </row>
    <row r="9402" spans="1:2" x14ac:dyDescent="0.25">
      <c r="A9402" s="62">
        <v>42241506</v>
      </c>
      <c r="B9402" s="63" t="s">
        <v>6162</v>
      </c>
    </row>
    <row r="9403" spans="1:2" x14ac:dyDescent="0.25">
      <c r="A9403" s="62">
        <v>42241507</v>
      </c>
      <c r="B9403" s="63" t="s">
        <v>17797</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15055</v>
      </c>
    </row>
    <row r="9408" spans="1:2" x14ac:dyDescent="0.25">
      <c r="A9408" s="62">
        <v>42241513</v>
      </c>
      <c r="B9408" s="63" t="s">
        <v>4218</v>
      </c>
    </row>
    <row r="9409" spans="1:2" x14ac:dyDescent="0.25">
      <c r="A9409" s="62">
        <v>42241514</v>
      </c>
      <c r="B9409" s="63" t="s">
        <v>16640</v>
      </c>
    </row>
    <row r="9410" spans="1:2" x14ac:dyDescent="0.25">
      <c r="A9410" s="62">
        <v>42241515</v>
      </c>
      <c r="B9410" s="63" t="s">
        <v>17242</v>
      </c>
    </row>
    <row r="9411" spans="1:2" x14ac:dyDescent="0.25">
      <c r="A9411" s="62">
        <v>42241601</v>
      </c>
      <c r="B9411" s="63" t="s">
        <v>8818</v>
      </c>
    </row>
    <row r="9412" spans="1:2" x14ac:dyDescent="0.25">
      <c r="A9412" s="62">
        <v>42241602</v>
      </c>
      <c r="B9412" s="63" t="s">
        <v>6667</v>
      </c>
    </row>
    <row r="9413" spans="1:2" x14ac:dyDescent="0.25">
      <c r="A9413" s="62">
        <v>42241603</v>
      </c>
      <c r="B9413" s="63" t="s">
        <v>18084</v>
      </c>
    </row>
    <row r="9414" spans="1:2" x14ac:dyDescent="0.25">
      <c r="A9414" s="62">
        <v>42241604</v>
      </c>
      <c r="B9414" s="63" t="s">
        <v>18663</v>
      </c>
    </row>
    <row r="9415" spans="1:2" x14ac:dyDescent="0.25">
      <c r="A9415" s="62">
        <v>42241606</v>
      </c>
      <c r="B9415" s="63" t="s">
        <v>15608</v>
      </c>
    </row>
    <row r="9416" spans="1:2" x14ac:dyDescent="0.25">
      <c r="A9416" s="62">
        <v>42241607</v>
      </c>
      <c r="B9416" s="63" t="s">
        <v>3023</v>
      </c>
    </row>
    <row r="9417" spans="1:2" x14ac:dyDescent="0.25">
      <c r="A9417" s="62">
        <v>42241701</v>
      </c>
      <c r="B9417" s="63" t="s">
        <v>7099</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14519</v>
      </c>
    </row>
    <row r="9424" spans="1:2" x14ac:dyDescent="0.25">
      <c r="A9424" s="62">
        <v>42241708</v>
      </c>
      <c r="B9424" s="63" t="s">
        <v>15372</v>
      </c>
    </row>
    <row r="9425" spans="1:2" x14ac:dyDescent="0.25">
      <c r="A9425" s="62">
        <v>42241801</v>
      </c>
      <c r="B9425" s="63" t="s">
        <v>5753</v>
      </c>
    </row>
    <row r="9426" spans="1:2" x14ac:dyDescent="0.25">
      <c r="A9426" s="62">
        <v>42241802</v>
      </c>
      <c r="B9426" s="63" t="s">
        <v>16503</v>
      </c>
    </row>
    <row r="9427" spans="1:2" x14ac:dyDescent="0.25">
      <c r="A9427" s="62">
        <v>42241803</v>
      </c>
      <c r="B9427" s="63" t="s">
        <v>3148</v>
      </c>
    </row>
    <row r="9428" spans="1:2" x14ac:dyDescent="0.25">
      <c r="A9428" s="62">
        <v>42241804</v>
      </c>
      <c r="B9428" s="63" t="s">
        <v>8547</v>
      </c>
    </row>
    <row r="9429" spans="1:2" x14ac:dyDescent="0.25">
      <c r="A9429" s="62">
        <v>42241805</v>
      </c>
      <c r="B9429" s="63" t="s">
        <v>9696</v>
      </c>
    </row>
    <row r="9430" spans="1:2" x14ac:dyDescent="0.25">
      <c r="A9430" s="62">
        <v>42241806</v>
      </c>
      <c r="B9430" s="63" t="s">
        <v>18780</v>
      </c>
    </row>
    <row r="9431" spans="1:2" x14ac:dyDescent="0.25">
      <c r="A9431" s="62">
        <v>42241807</v>
      </c>
      <c r="B9431" s="63" t="s">
        <v>11872</v>
      </c>
    </row>
    <row r="9432" spans="1:2" x14ac:dyDescent="0.25">
      <c r="A9432" s="62">
        <v>42241808</v>
      </c>
      <c r="B9432" s="63" t="s">
        <v>8385</v>
      </c>
    </row>
    <row r="9433" spans="1:2" x14ac:dyDescent="0.25">
      <c r="A9433" s="62">
        <v>42241809</v>
      </c>
      <c r="B9433" s="63" t="s">
        <v>8217</v>
      </c>
    </row>
    <row r="9434" spans="1:2" x14ac:dyDescent="0.25">
      <c r="A9434" s="62">
        <v>42241810</v>
      </c>
      <c r="B9434" s="63" t="s">
        <v>10637</v>
      </c>
    </row>
    <row r="9435" spans="1:2" x14ac:dyDescent="0.25">
      <c r="A9435" s="62">
        <v>42241811</v>
      </c>
      <c r="B9435" s="63" t="s">
        <v>12481</v>
      </c>
    </row>
    <row r="9436" spans="1:2" x14ac:dyDescent="0.25">
      <c r="A9436" s="62">
        <v>42241901</v>
      </c>
      <c r="B9436" s="63" t="s">
        <v>17691</v>
      </c>
    </row>
    <row r="9437" spans="1:2" x14ac:dyDescent="0.25">
      <c r="A9437" s="62">
        <v>42241902</v>
      </c>
      <c r="B9437" s="63" t="s">
        <v>3675</v>
      </c>
    </row>
    <row r="9438" spans="1:2" x14ac:dyDescent="0.25">
      <c r="A9438" s="62">
        <v>42242001</v>
      </c>
      <c r="B9438" s="63" t="s">
        <v>12883</v>
      </c>
    </row>
    <row r="9439" spans="1:2" x14ac:dyDescent="0.25">
      <c r="A9439" s="62">
        <v>42242002</v>
      </c>
      <c r="B9439" s="63" t="s">
        <v>7951</v>
      </c>
    </row>
    <row r="9440" spans="1:2" x14ac:dyDescent="0.25">
      <c r="A9440" s="62">
        <v>42242003</v>
      </c>
      <c r="B9440" s="63" t="s">
        <v>14957</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18788</v>
      </c>
    </row>
    <row r="9446" spans="1:2" x14ac:dyDescent="0.25">
      <c r="A9446" s="62">
        <v>42242105</v>
      </c>
      <c r="B9446" s="63" t="s">
        <v>9048</v>
      </c>
    </row>
    <row r="9447" spans="1:2" x14ac:dyDescent="0.25">
      <c r="A9447" s="62">
        <v>42242106</v>
      </c>
      <c r="B9447" s="63" t="s">
        <v>11472</v>
      </c>
    </row>
    <row r="9448" spans="1:2" x14ac:dyDescent="0.25">
      <c r="A9448" s="62">
        <v>42242107</v>
      </c>
      <c r="B9448" s="63" t="s">
        <v>5208</v>
      </c>
    </row>
    <row r="9449" spans="1:2" x14ac:dyDescent="0.25">
      <c r="A9449" s="62">
        <v>42242108</v>
      </c>
      <c r="B9449" s="63" t="s">
        <v>17145</v>
      </c>
    </row>
    <row r="9450" spans="1:2" x14ac:dyDescent="0.25">
      <c r="A9450" s="62">
        <v>42242109</v>
      </c>
      <c r="B9450" s="63" t="s">
        <v>7925</v>
      </c>
    </row>
    <row r="9451" spans="1:2" x14ac:dyDescent="0.25">
      <c r="A9451" s="62">
        <v>42242301</v>
      </c>
      <c r="B9451" s="63" t="s">
        <v>7047</v>
      </c>
    </row>
    <row r="9452" spans="1:2" x14ac:dyDescent="0.25">
      <c r="A9452" s="62">
        <v>42242302</v>
      </c>
      <c r="B9452" s="63" t="s">
        <v>5124</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8577</v>
      </c>
    </row>
    <row r="9457" spans="1:2" x14ac:dyDescent="0.25">
      <c r="A9457" s="62">
        <v>42251505</v>
      </c>
      <c r="B9457" s="63" t="s">
        <v>5835</v>
      </c>
    </row>
    <row r="9458" spans="1:2" x14ac:dyDescent="0.25">
      <c r="A9458" s="62">
        <v>42251506</v>
      </c>
      <c r="B9458" s="63" t="s">
        <v>10618</v>
      </c>
    </row>
    <row r="9459" spans="1:2" x14ac:dyDescent="0.25">
      <c r="A9459" s="62">
        <v>42251601</v>
      </c>
      <c r="B9459" s="63" t="s">
        <v>8207</v>
      </c>
    </row>
    <row r="9460" spans="1:2" x14ac:dyDescent="0.25">
      <c r="A9460" s="62">
        <v>42251602</v>
      </c>
      <c r="B9460" s="63" t="s">
        <v>13324</v>
      </c>
    </row>
    <row r="9461" spans="1:2" x14ac:dyDescent="0.25">
      <c r="A9461" s="62">
        <v>42251603</v>
      </c>
      <c r="B9461" s="63" t="s">
        <v>17234</v>
      </c>
    </row>
    <row r="9462" spans="1:2" x14ac:dyDescent="0.25">
      <c r="A9462" s="62">
        <v>42251604</v>
      </c>
      <c r="B9462" s="63" t="s">
        <v>14407</v>
      </c>
    </row>
    <row r="9463" spans="1:2" x14ac:dyDescent="0.25">
      <c r="A9463" s="62">
        <v>42251605</v>
      </c>
      <c r="B9463" s="63" t="s">
        <v>431</v>
      </c>
    </row>
    <row r="9464" spans="1:2" x14ac:dyDescent="0.25">
      <c r="A9464" s="62">
        <v>42251606</v>
      </c>
      <c r="B9464" s="63" t="s">
        <v>17528</v>
      </c>
    </row>
    <row r="9465" spans="1:2" x14ac:dyDescent="0.25">
      <c r="A9465" s="62">
        <v>42251607</v>
      </c>
      <c r="B9465" s="63" t="s">
        <v>8315</v>
      </c>
    </row>
    <row r="9466" spans="1:2" x14ac:dyDescent="0.25">
      <c r="A9466" s="62">
        <v>42251608</v>
      </c>
      <c r="B9466" s="63" t="s">
        <v>12353</v>
      </c>
    </row>
    <row r="9467" spans="1:2" x14ac:dyDescent="0.25">
      <c r="A9467" s="62">
        <v>42251609</v>
      </c>
      <c r="B9467" s="63" t="s">
        <v>17763</v>
      </c>
    </row>
    <row r="9468" spans="1:2" x14ac:dyDescent="0.25">
      <c r="A9468" s="62">
        <v>42251610</v>
      </c>
      <c r="B9468" s="63" t="s">
        <v>13768</v>
      </c>
    </row>
    <row r="9469" spans="1:2" x14ac:dyDescent="0.25">
      <c r="A9469" s="62">
        <v>42251611</v>
      </c>
      <c r="B9469" s="63" t="s">
        <v>12337</v>
      </c>
    </row>
    <row r="9470" spans="1:2" x14ac:dyDescent="0.25">
      <c r="A9470" s="62">
        <v>42251612</v>
      </c>
      <c r="B9470" s="63" t="s">
        <v>5884</v>
      </c>
    </row>
    <row r="9471" spans="1:2" x14ac:dyDescent="0.25">
      <c r="A9471" s="62">
        <v>42251613</v>
      </c>
      <c r="B9471" s="63" t="s">
        <v>7744</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13164</v>
      </c>
    </row>
    <row r="9477" spans="1:2" x14ac:dyDescent="0.25">
      <c r="A9477" s="62">
        <v>42251619</v>
      </c>
      <c r="B9477" s="63" t="s">
        <v>2746</v>
      </c>
    </row>
    <row r="9478" spans="1:2" x14ac:dyDescent="0.25">
      <c r="A9478" s="62">
        <v>42251620</v>
      </c>
      <c r="B9478" s="63" t="s">
        <v>8718</v>
      </c>
    </row>
    <row r="9479" spans="1:2" x14ac:dyDescent="0.25">
      <c r="A9479" s="62">
        <v>42251621</v>
      </c>
      <c r="B9479" s="63" t="s">
        <v>15063</v>
      </c>
    </row>
    <row r="9480" spans="1:2" x14ac:dyDescent="0.25">
      <c r="A9480" s="62">
        <v>42251622</v>
      </c>
      <c r="B9480" s="63" t="s">
        <v>7468</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8132</v>
      </c>
    </row>
    <row r="9485" spans="1:2" x14ac:dyDescent="0.25">
      <c r="A9485" s="62">
        <v>42251703</v>
      </c>
      <c r="B9485" s="63" t="s">
        <v>8286</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15301</v>
      </c>
    </row>
    <row r="9490" spans="1:2" x14ac:dyDescent="0.25">
      <c r="A9490" s="62">
        <v>42251802</v>
      </c>
      <c r="B9490" s="63" t="s">
        <v>7472</v>
      </c>
    </row>
    <row r="9491" spans="1:2" x14ac:dyDescent="0.25">
      <c r="A9491" s="62">
        <v>42251803</v>
      </c>
      <c r="B9491" s="63" t="s">
        <v>17989</v>
      </c>
    </row>
    <row r="9492" spans="1:2" x14ac:dyDescent="0.25">
      <c r="A9492" s="62">
        <v>42251804</v>
      </c>
      <c r="B9492" s="63" t="s">
        <v>12686</v>
      </c>
    </row>
    <row r="9493" spans="1:2" x14ac:dyDescent="0.25">
      <c r="A9493" s="62">
        <v>42251805</v>
      </c>
      <c r="B9493" s="63" t="s">
        <v>12066</v>
      </c>
    </row>
    <row r="9494" spans="1:2" x14ac:dyDescent="0.25">
      <c r="A9494" s="62">
        <v>42261501</v>
      </c>
      <c r="B9494" s="63" t="s">
        <v>2713</v>
      </c>
    </row>
    <row r="9495" spans="1:2" x14ac:dyDescent="0.25">
      <c r="A9495" s="62">
        <v>42261502</v>
      </c>
      <c r="B9495" s="63" t="s">
        <v>3262</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13707</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17955</v>
      </c>
    </row>
    <row r="9504" spans="1:2" x14ac:dyDescent="0.25">
      <c r="A9504" s="62">
        <v>42261511</v>
      </c>
      <c r="B9504" s="63" t="s">
        <v>8649</v>
      </c>
    </row>
    <row r="9505" spans="1:2" x14ac:dyDescent="0.25">
      <c r="A9505" s="62">
        <v>42261512</v>
      </c>
      <c r="B9505" s="63" t="s">
        <v>11030</v>
      </c>
    </row>
    <row r="9506" spans="1:2" x14ac:dyDescent="0.25">
      <c r="A9506" s="62">
        <v>42261513</v>
      </c>
      <c r="B9506" s="63" t="s">
        <v>12479</v>
      </c>
    </row>
    <row r="9507" spans="1:2" x14ac:dyDescent="0.25">
      <c r="A9507" s="62">
        <v>42261514</v>
      </c>
      <c r="B9507" s="63" t="s">
        <v>5708</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8531</v>
      </c>
    </row>
    <row r="9512" spans="1:2" x14ac:dyDescent="0.25">
      <c r="A9512" s="62">
        <v>42261603</v>
      </c>
      <c r="B9512" s="63" t="s">
        <v>3447</v>
      </c>
    </row>
    <row r="9513" spans="1:2" x14ac:dyDescent="0.25">
      <c r="A9513" s="62">
        <v>42261604</v>
      </c>
      <c r="B9513" s="63" t="s">
        <v>1822</v>
      </c>
    </row>
    <row r="9514" spans="1:2" x14ac:dyDescent="0.25">
      <c r="A9514" s="62">
        <v>42261605</v>
      </c>
      <c r="B9514" s="63" t="s">
        <v>10228</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9780</v>
      </c>
    </row>
    <row r="9519" spans="1:2" x14ac:dyDescent="0.25">
      <c r="A9519" s="62">
        <v>42261610</v>
      </c>
      <c r="B9519" s="63" t="s">
        <v>13578</v>
      </c>
    </row>
    <row r="9520" spans="1:2" x14ac:dyDescent="0.25">
      <c r="A9520" s="62">
        <v>42261611</v>
      </c>
      <c r="B9520" s="63" t="s">
        <v>688</v>
      </c>
    </row>
    <row r="9521" spans="1:2" x14ac:dyDescent="0.25">
      <c r="A9521" s="62">
        <v>42261612</v>
      </c>
      <c r="B9521" s="63" t="s">
        <v>15711</v>
      </c>
    </row>
    <row r="9522" spans="1:2" x14ac:dyDescent="0.25">
      <c r="A9522" s="62">
        <v>42261613</v>
      </c>
      <c r="B9522" s="63" t="s">
        <v>5065</v>
      </c>
    </row>
    <row r="9523" spans="1:2" x14ac:dyDescent="0.25">
      <c r="A9523" s="62">
        <v>42261701</v>
      </c>
      <c r="B9523" s="63" t="s">
        <v>18470</v>
      </c>
    </row>
    <row r="9524" spans="1:2" x14ac:dyDescent="0.25">
      <c r="A9524" s="62">
        <v>42261702</v>
      </c>
      <c r="B9524" s="63" t="s">
        <v>6169</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7482</v>
      </c>
    </row>
    <row r="9529" spans="1:2" x14ac:dyDescent="0.25">
      <c r="A9529" s="62">
        <v>42261707</v>
      </c>
      <c r="B9529" s="63" t="s">
        <v>15920</v>
      </c>
    </row>
    <row r="9530" spans="1:2" x14ac:dyDescent="0.25">
      <c r="A9530" s="62">
        <v>42261801</v>
      </c>
      <c r="B9530" s="63" t="s">
        <v>13380</v>
      </c>
    </row>
    <row r="9531" spans="1:2" x14ac:dyDescent="0.25">
      <c r="A9531" s="62">
        <v>42261802</v>
      </c>
      <c r="B9531" s="63" t="s">
        <v>17671</v>
      </c>
    </row>
    <row r="9532" spans="1:2" x14ac:dyDescent="0.25">
      <c r="A9532" s="62">
        <v>42261803</v>
      </c>
      <c r="B9532" s="63" t="s">
        <v>17251</v>
      </c>
    </row>
    <row r="9533" spans="1:2" x14ac:dyDescent="0.25">
      <c r="A9533" s="62">
        <v>42261804</v>
      </c>
      <c r="B9533" s="63" t="s">
        <v>5017</v>
      </c>
    </row>
    <row r="9534" spans="1:2" x14ac:dyDescent="0.25">
      <c r="A9534" s="62">
        <v>42261805</v>
      </c>
      <c r="B9534" s="63" t="s">
        <v>13542</v>
      </c>
    </row>
    <row r="9535" spans="1:2" x14ac:dyDescent="0.25">
      <c r="A9535" s="62">
        <v>42261806</v>
      </c>
      <c r="B9535" s="63" t="s">
        <v>11344</v>
      </c>
    </row>
    <row r="9536" spans="1:2" x14ac:dyDescent="0.25">
      <c r="A9536" s="62">
        <v>42261807</v>
      </c>
      <c r="B9536" s="63" t="s">
        <v>3032</v>
      </c>
    </row>
    <row r="9537" spans="1:2" x14ac:dyDescent="0.25">
      <c r="A9537" s="62">
        <v>42261808</v>
      </c>
      <c r="B9537" s="63" t="s">
        <v>6222</v>
      </c>
    </row>
    <row r="9538" spans="1:2" x14ac:dyDescent="0.25">
      <c r="A9538" s="62">
        <v>42261809</v>
      </c>
      <c r="B9538" s="63" t="s">
        <v>11941</v>
      </c>
    </row>
    <row r="9539" spans="1:2" x14ac:dyDescent="0.25">
      <c r="A9539" s="62">
        <v>42261810</v>
      </c>
      <c r="B9539" s="63" t="s">
        <v>11608</v>
      </c>
    </row>
    <row r="9540" spans="1:2" x14ac:dyDescent="0.25">
      <c r="A9540" s="62">
        <v>42261901</v>
      </c>
      <c r="B9540" s="63" t="s">
        <v>5507</v>
      </c>
    </row>
    <row r="9541" spans="1:2" x14ac:dyDescent="0.25">
      <c r="A9541" s="62">
        <v>42261902</v>
      </c>
      <c r="B9541" s="63" t="s">
        <v>17049</v>
      </c>
    </row>
    <row r="9542" spans="1:2" x14ac:dyDescent="0.25">
      <c r="A9542" s="62">
        <v>42261903</v>
      </c>
      <c r="B9542" s="63" t="s">
        <v>5557</v>
      </c>
    </row>
    <row r="9543" spans="1:2" x14ac:dyDescent="0.25">
      <c r="A9543" s="62">
        <v>42261904</v>
      </c>
      <c r="B9543" s="63" t="s">
        <v>12653</v>
      </c>
    </row>
    <row r="9544" spans="1:2" x14ac:dyDescent="0.25">
      <c r="A9544" s="62">
        <v>42262001</v>
      </c>
      <c r="B9544" s="63" t="s">
        <v>8731</v>
      </c>
    </row>
    <row r="9545" spans="1:2" x14ac:dyDescent="0.25">
      <c r="A9545" s="62">
        <v>42262002</v>
      </c>
      <c r="B9545" s="63" t="s">
        <v>10025</v>
      </c>
    </row>
    <row r="9546" spans="1:2" x14ac:dyDescent="0.25">
      <c r="A9546" s="62">
        <v>42262003</v>
      </c>
      <c r="B9546" s="63" t="s">
        <v>16761</v>
      </c>
    </row>
    <row r="9547" spans="1:2" x14ac:dyDescent="0.25">
      <c r="A9547" s="62">
        <v>42262004</v>
      </c>
      <c r="B9547" s="63" t="s">
        <v>15443</v>
      </c>
    </row>
    <row r="9548" spans="1:2" x14ac:dyDescent="0.25">
      <c r="A9548" s="62">
        <v>42262005</v>
      </c>
      <c r="B9548" s="63" t="s">
        <v>7817</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3756</v>
      </c>
    </row>
    <row r="9557" spans="1:2" x14ac:dyDescent="0.25">
      <c r="A9557" s="62">
        <v>42271501</v>
      </c>
      <c r="B9557" s="63" t="s">
        <v>16184</v>
      </c>
    </row>
    <row r="9558" spans="1:2" x14ac:dyDescent="0.25">
      <c r="A9558" s="62">
        <v>42271502</v>
      </c>
      <c r="B9558" s="63" t="s">
        <v>17514</v>
      </c>
    </row>
    <row r="9559" spans="1:2" x14ac:dyDescent="0.25">
      <c r="A9559" s="62">
        <v>42271503</v>
      </c>
      <c r="B9559" s="63" t="s">
        <v>8833</v>
      </c>
    </row>
    <row r="9560" spans="1:2" x14ac:dyDescent="0.25">
      <c r="A9560" s="62">
        <v>42271504</v>
      </c>
      <c r="B9560" s="63" t="s">
        <v>17476</v>
      </c>
    </row>
    <row r="9561" spans="1:2" x14ac:dyDescent="0.25">
      <c r="A9561" s="62">
        <v>42271505</v>
      </c>
      <c r="B9561" s="63" t="s">
        <v>3455</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11060</v>
      </c>
    </row>
    <row r="9568" spans="1:2" x14ac:dyDescent="0.25">
      <c r="A9568" s="62">
        <v>42271606</v>
      </c>
      <c r="B9568" s="63" t="s">
        <v>3656</v>
      </c>
    </row>
    <row r="9569" spans="1:2" x14ac:dyDescent="0.25">
      <c r="A9569" s="62">
        <v>42271607</v>
      </c>
      <c r="B9569" s="63" t="s">
        <v>1994</v>
      </c>
    </row>
    <row r="9570" spans="1:2" x14ac:dyDescent="0.25">
      <c r="A9570" s="62">
        <v>42271608</v>
      </c>
      <c r="B9570" s="63" t="s">
        <v>4769</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10741</v>
      </c>
    </row>
    <row r="9580" spans="1:2" x14ac:dyDescent="0.25">
      <c r="A9580" s="62">
        <v>42271618</v>
      </c>
      <c r="B9580" s="63" t="s">
        <v>4275</v>
      </c>
    </row>
    <row r="9581" spans="1:2" x14ac:dyDescent="0.25">
      <c r="A9581" s="62">
        <v>42271701</v>
      </c>
      <c r="B9581" s="63" t="s">
        <v>6334</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2797</v>
      </c>
    </row>
    <row r="9589" spans="1:2" x14ac:dyDescent="0.25">
      <c r="A9589" s="62">
        <v>42271709</v>
      </c>
      <c r="B9589" s="63" t="s">
        <v>11604</v>
      </c>
    </row>
    <row r="9590" spans="1:2" x14ac:dyDescent="0.25">
      <c r="A9590" s="62">
        <v>42271710</v>
      </c>
      <c r="B9590" s="63" t="s">
        <v>11626</v>
      </c>
    </row>
    <row r="9591" spans="1:2" x14ac:dyDescent="0.25">
      <c r="A9591" s="62">
        <v>42271711</v>
      </c>
      <c r="B9591" s="63" t="s">
        <v>6065</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7986</v>
      </c>
    </row>
    <row r="9597" spans="1:2" x14ac:dyDescent="0.25">
      <c r="A9597" s="62">
        <v>42271717</v>
      </c>
      <c r="B9597" s="63" t="s">
        <v>1355</v>
      </c>
    </row>
    <row r="9598" spans="1:2" x14ac:dyDescent="0.25">
      <c r="A9598" s="62">
        <v>42271718</v>
      </c>
      <c r="B9598" s="63" t="s">
        <v>7983</v>
      </c>
    </row>
    <row r="9599" spans="1:2" x14ac:dyDescent="0.25">
      <c r="A9599" s="62">
        <v>42271719</v>
      </c>
      <c r="B9599" s="63" t="s">
        <v>2789</v>
      </c>
    </row>
    <row r="9600" spans="1:2" x14ac:dyDescent="0.25">
      <c r="A9600" s="62">
        <v>42271720</v>
      </c>
      <c r="B9600" s="63" t="s">
        <v>11808</v>
      </c>
    </row>
    <row r="9601" spans="1:2" x14ac:dyDescent="0.25">
      <c r="A9601" s="62">
        <v>42271721</v>
      </c>
      <c r="B9601" s="63" t="s">
        <v>14331</v>
      </c>
    </row>
    <row r="9602" spans="1:2" x14ac:dyDescent="0.25">
      <c r="A9602" s="62">
        <v>42271801</v>
      </c>
      <c r="B9602" s="63" t="s">
        <v>15697</v>
      </c>
    </row>
    <row r="9603" spans="1:2" x14ac:dyDescent="0.25">
      <c r="A9603" s="62">
        <v>42271802</v>
      </c>
      <c r="B9603" s="63" t="s">
        <v>6636</v>
      </c>
    </row>
    <row r="9604" spans="1:2" x14ac:dyDescent="0.25">
      <c r="A9604" s="62">
        <v>42271803</v>
      </c>
      <c r="B9604" s="63" t="s">
        <v>15849</v>
      </c>
    </row>
    <row r="9605" spans="1:2" x14ac:dyDescent="0.25">
      <c r="A9605" s="62">
        <v>42271901</v>
      </c>
      <c r="B9605" s="63" t="s">
        <v>4128</v>
      </c>
    </row>
    <row r="9606" spans="1:2" x14ac:dyDescent="0.25">
      <c r="A9606" s="62">
        <v>42271902</v>
      </c>
      <c r="B9606" s="63" t="s">
        <v>6975</v>
      </c>
    </row>
    <row r="9607" spans="1:2" x14ac:dyDescent="0.25">
      <c r="A9607" s="62">
        <v>42271903</v>
      </c>
      <c r="B9607" s="63" t="s">
        <v>9101</v>
      </c>
    </row>
    <row r="9608" spans="1:2" x14ac:dyDescent="0.25">
      <c r="A9608" s="62">
        <v>42271904</v>
      </c>
      <c r="B9608" s="63" t="s">
        <v>6332</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3994</v>
      </c>
    </row>
    <row r="9613" spans="1:2" x14ac:dyDescent="0.25">
      <c r="A9613" s="62">
        <v>42271909</v>
      </c>
      <c r="B9613" s="63" t="s">
        <v>5301</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15944</v>
      </c>
    </row>
    <row r="9619" spans="1:2" x14ac:dyDescent="0.25">
      <c r="A9619" s="62">
        <v>42271915</v>
      </c>
      <c r="B9619" s="63" t="s">
        <v>12040</v>
      </c>
    </row>
    <row r="9620" spans="1:2" x14ac:dyDescent="0.25">
      <c r="A9620" s="62">
        <v>42272001</v>
      </c>
      <c r="B9620" s="63" t="s">
        <v>3092</v>
      </c>
    </row>
    <row r="9621" spans="1:2" x14ac:dyDescent="0.25">
      <c r="A9621" s="62">
        <v>42272002</v>
      </c>
      <c r="B9621" s="63" t="s">
        <v>1770</v>
      </c>
    </row>
    <row r="9622" spans="1:2" x14ac:dyDescent="0.25">
      <c r="A9622" s="62">
        <v>42272003</v>
      </c>
      <c r="B9622" s="63" t="s">
        <v>15460</v>
      </c>
    </row>
    <row r="9623" spans="1:2" x14ac:dyDescent="0.25">
      <c r="A9623" s="62">
        <v>42272004</v>
      </c>
      <c r="B9623" s="63" t="s">
        <v>4145</v>
      </c>
    </row>
    <row r="9624" spans="1:2" x14ac:dyDescent="0.25">
      <c r="A9624" s="62">
        <v>42272005</v>
      </c>
      <c r="B9624" s="63" t="s">
        <v>14904</v>
      </c>
    </row>
    <row r="9625" spans="1:2" x14ac:dyDescent="0.25">
      <c r="A9625" s="62">
        <v>42272006</v>
      </c>
      <c r="B9625" s="63" t="s">
        <v>5192</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18722</v>
      </c>
    </row>
    <row r="9632" spans="1:2" x14ac:dyDescent="0.25">
      <c r="A9632" s="62">
        <v>42272013</v>
      </c>
      <c r="B9632" s="63" t="s">
        <v>9391</v>
      </c>
    </row>
    <row r="9633" spans="1:2" x14ac:dyDescent="0.25">
      <c r="A9633" s="62">
        <v>42272014</v>
      </c>
      <c r="B9633" s="63" t="s">
        <v>284</v>
      </c>
    </row>
    <row r="9634" spans="1:2" x14ac:dyDescent="0.25">
      <c r="A9634" s="62">
        <v>42272015</v>
      </c>
      <c r="B9634" s="63" t="s">
        <v>13876</v>
      </c>
    </row>
    <row r="9635" spans="1:2" x14ac:dyDescent="0.25">
      <c r="A9635" s="62">
        <v>42272016</v>
      </c>
      <c r="B9635" s="63" t="s">
        <v>16694</v>
      </c>
    </row>
    <row r="9636" spans="1:2" x14ac:dyDescent="0.25">
      <c r="A9636" s="62">
        <v>42272017</v>
      </c>
      <c r="B9636" s="63" t="s">
        <v>15051</v>
      </c>
    </row>
    <row r="9637" spans="1:2" x14ac:dyDescent="0.25">
      <c r="A9637" s="62">
        <v>42272101</v>
      </c>
      <c r="B9637" s="63" t="s">
        <v>10831</v>
      </c>
    </row>
    <row r="9638" spans="1:2" x14ac:dyDescent="0.25">
      <c r="A9638" s="62">
        <v>42272102</v>
      </c>
      <c r="B9638" s="63" t="s">
        <v>14020</v>
      </c>
    </row>
    <row r="9639" spans="1:2" x14ac:dyDescent="0.25">
      <c r="A9639" s="62">
        <v>42272201</v>
      </c>
      <c r="B9639" s="63" t="s">
        <v>6885</v>
      </c>
    </row>
    <row r="9640" spans="1:2" x14ac:dyDescent="0.25">
      <c r="A9640" s="62">
        <v>42272202</v>
      </c>
      <c r="B9640" s="63" t="s">
        <v>8354</v>
      </c>
    </row>
    <row r="9641" spans="1:2" x14ac:dyDescent="0.25">
      <c r="A9641" s="62">
        <v>42272203</v>
      </c>
      <c r="B9641" s="63" t="s">
        <v>18670</v>
      </c>
    </row>
    <row r="9642" spans="1:2" x14ac:dyDescent="0.25">
      <c r="A9642" s="62">
        <v>42272204</v>
      </c>
      <c r="B9642" s="63" t="s">
        <v>5667</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15013</v>
      </c>
    </row>
    <row r="9647" spans="1:2" x14ac:dyDescent="0.25">
      <c r="A9647" s="62">
        <v>42272209</v>
      </c>
      <c r="B9647" s="63" t="s">
        <v>14696</v>
      </c>
    </row>
    <row r="9648" spans="1:2" x14ac:dyDescent="0.25">
      <c r="A9648" s="62">
        <v>42272210</v>
      </c>
      <c r="B9648" s="63" t="s">
        <v>4525</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3695</v>
      </c>
    </row>
    <row r="9656" spans="1:2" x14ac:dyDescent="0.25">
      <c r="A9656" s="62">
        <v>42272218</v>
      </c>
      <c r="B9656" s="63" t="s">
        <v>7136</v>
      </c>
    </row>
    <row r="9657" spans="1:2" x14ac:dyDescent="0.25">
      <c r="A9657" s="62">
        <v>42272219</v>
      </c>
      <c r="B9657" s="63" t="s">
        <v>16787</v>
      </c>
    </row>
    <row r="9658" spans="1:2" x14ac:dyDescent="0.25">
      <c r="A9658" s="62">
        <v>42272220</v>
      </c>
      <c r="B9658" s="63" t="s">
        <v>3558</v>
      </c>
    </row>
    <row r="9659" spans="1:2" x14ac:dyDescent="0.25">
      <c r="A9659" s="62">
        <v>42272221</v>
      </c>
      <c r="B9659" s="63" t="s">
        <v>14448</v>
      </c>
    </row>
    <row r="9660" spans="1:2" x14ac:dyDescent="0.25">
      <c r="A9660" s="62">
        <v>42272222</v>
      </c>
      <c r="B9660" s="63" t="s">
        <v>13479</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7489</v>
      </c>
    </row>
    <row r="9673" spans="1:2" x14ac:dyDescent="0.25">
      <c r="A9673" s="62">
        <v>42272403</v>
      </c>
      <c r="B9673" s="63" t="s">
        <v>3734</v>
      </c>
    </row>
    <row r="9674" spans="1:2" x14ac:dyDescent="0.25">
      <c r="A9674" s="62">
        <v>42272404</v>
      </c>
      <c r="B9674" s="63" t="s">
        <v>14800</v>
      </c>
    </row>
    <row r="9675" spans="1:2" x14ac:dyDescent="0.25">
      <c r="A9675" s="62">
        <v>42272501</v>
      </c>
      <c r="B9675" s="63" t="s">
        <v>9142</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4991</v>
      </c>
    </row>
    <row r="9686" spans="1:2" x14ac:dyDescent="0.25">
      <c r="A9686" s="62">
        <v>42281504</v>
      </c>
      <c r="B9686" s="63" t="s">
        <v>9461</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18614</v>
      </c>
    </row>
    <row r="9696" spans="1:2" x14ac:dyDescent="0.25">
      <c r="A9696" s="62">
        <v>42281514</v>
      </c>
      <c r="B9696" s="63" t="s">
        <v>9492</v>
      </c>
    </row>
    <row r="9697" spans="1:2" x14ac:dyDescent="0.25">
      <c r="A9697" s="62">
        <v>42281515</v>
      </c>
      <c r="B9697" s="63" t="s">
        <v>16327</v>
      </c>
    </row>
    <row r="9698" spans="1:2" x14ac:dyDescent="0.25">
      <c r="A9698" s="62">
        <v>42281516</v>
      </c>
      <c r="B9698" s="63" t="s">
        <v>849</v>
      </c>
    </row>
    <row r="9699" spans="1:2" x14ac:dyDescent="0.25">
      <c r="A9699" s="62">
        <v>42281517</v>
      </c>
      <c r="B9699" s="63" t="s">
        <v>7579</v>
      </c>
    </row>
    <row r="9700" spans="1:2" x14ac:dyDescent="0.25">
      <c r="A9700" s="62">
        <v>42281518</v>
      </c>
      <c r="B9700" s="63" t="s">
        <v>16352</v>
      </c>
    </row>
    <row r="9701" spans="1:2" x14ac:dyDescent="0.25">
      <c r="A9701" s="62">
        <v>42281519</v>
      </c>
      <c r="B9701" s="63" t="s">
        <v>15233</v>
      </c>
    </row>
    <row r="9702" spans="1:2" x14ac:dyDescent="0.25">
      <c r="A9702" s="62">
        <v>42281520</v>
      </c>
      <c r="B9702" s="63" t="s">
        <v>9881</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7755</v>
      </c>
    </row>
    <row r="9711" spans="1:2" x14ac:dyDescent="0.25">
      <c r="A9711" s="62">
        <v>42281605</v>
      </c>
      <c r="B9711" s="63" t="s">
        <v>62</v>
      </c>
    </row>
    <row r="9712" spans="1:2" x14ac:dyDescent="0.25">
      <c r="A9712" s="62">
        <v>42281606</v>
      </c>
      <c r="B9712" s="63" t="s">
        <v>12612</v>
      </c>
    </row>
    <row r="9713" spans="1:2" x14ac:dyDescent="0.25">
      <c r="A9713" s="62">
        <v>42281701</v>
      </c>
      <c r="B9713" s="63" t="s">
        <v>17350</v>
      </c>
    </row>
    <row r="9714" spans="1:2" x14ac:dyDescent="0.25">
      <c r="A9714" s="62">
        <v>42281702</v>
      </c>
      <c r="B9714" s="63" t="s">
        <v>12677</v>
      </c>
    </row>
    <row r="9715" spans="1:2" x14ac:dyDescent="0.25">
      <c r="A9715" s="62">
        <v>42281703</v>
      </c>
      <c r="B9715" s="63" t="s">
        <v>12485</v>
      </c>
    </row>
    <row r="9716" spans="1:2" x14ac:dyDescent="0.25">
      <c r="A9716" s="62">
        <v>42281704</v>
      </c>
      <c r="B9716" s="63" t="s">
        <v>15552</v>
      </c>
    </row>
    <row r="9717" spans="1:2" x14ac:dyDescent="0.25">
      <c r="A9717" s="62">
        <v>42281705</v>
      </c>
      <c r="B9717" s="63" t="s">
        <v>10298</v>
      </c>
    </row>
    <row r="9718" spans="1:2" x14ac:dyDescent="0.25">
      <c r="A9718" s="62">
        <v>42281706</v>
      </c>
      <c r="B9718" s="63" t="s">
        <v>8194</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5591</v>
      </c>
    </row>
    <row r="9723" spans="1:2" x14ac:dyDescent="0.25">
      <c r="A9723" s="62">
        <v>42281711</v>
      </c>
      <c r="B9723" s="63" t="s">
        <v>9593</v>
      </c>
    </row>
    <row r="9724" spans="1:2" x14ac:dyDescent="0.25">
      <c r="A9724" s="62">
        <v>42281712</v>
      </c>
      <c r="B9724" s="63" t="s">
        <v>9288</v>
      </c>
    </row>
    <row r="9725" spans="1:2" x14ac:dyDescent="0.25">
      <c r="A9725" s="62">
        <v>42281713</v>
      </c>
      <c r="B9725" s="63" t="s">
        <v>2640</v>
      </c>
    </row>
    <row r="9726" spans="1:2" x14ac:dyDescent="0.25">
      <c r="A9726" s="62">
        <v>42281801</v>
      </c>
      <c r="B9726" s="63" t="s">
        <v>10985</v>
      </c>
    </row>
    <row r="9727" spans="1:2" x14ac:dyDescent="0.25">
      <c r="A9727" s="62">
        <v>42281802</v>
      </c>
      <c r="B9727" s="63" t="s">
        <v>2082</v>
      </c>
    </row>
    <row r="9728" spans="1:2" x14ac:dyDescent="0.25">
      <c r="A9728" s="62">
        <v>42281803</v>
      </c>
      <c r="B9728" s="63" t="s">
        <v>8797</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2389</v>
      </c>
    </row>
    <row r="9734" spans="1:2" x14ac:dyDescent="0.25">
      <c r="A9734" s="62">
        <v>42281809</v>
      </c>
      <c r="B9734" s="63" t="s">
        <v>789</v>
      </c>
    </row>
    <row r="9735" spans="1:2" x14ac:dyDescent="0.25">
      <c r="A9735" s="62">
        <v>42281810</v>
      </c>
      <c r="B9735" s="63" t="s">
        <v>4334</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5100</v>
      </c>
    </row>
    <row r="9740" spans="1:2" x14ac:dyDescent="0.25">
      <c r="A9740" s="62">
        <v>42281905</v>
      </c>
      <c r="B9740" s="63" t="s">
        <v>9933</v>
      </c>
    </row>
    <row r="9741" spans="1:2" x14ac:dyDescent="0.25">
      <c r="A9741" s="62">
        <v>42281906</v>
      </c>
      <c r="B9741" s="63" t="s">
        <v>4671</v>
      </c>
    </row>
    <row r="9742" spans="1:2" x14ac:dyDescent="0.25">
      <c r="A9742" s="62">
        <v>42281907</v>
      </c>
      <c r="B9742" s="63" t="s">
        <v>9490</v>
      </c>
    </row>
    <row r="9743" spans="1:2" x14ac:dyDescent="0.25">
      <c r="A9743" s="62">
        <v>42281908</v>
      </c>
      <c r="B9743" s="63" t="s">
        <v>3187</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5976</v>
      </c>
    </row>
    <row r="9755" spans="1:2" x14ac:dyDescent="0.25">
      <c r="A9755" s="62">
        <v>42291604</v>
      </c>
      <c r="B9755" s="63" t="s">
        <v>15401</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15598</v>
      </c>
    </row>
    <row r="9760" spans="1:2" x14ac:dyDescent="0.25">
      <c r="A9760" s="62">
        <v>42291609</v>
      </c>
      <c r="B9760" s="63" t="s">
        <v>5898</v>
      </c>
    </row>
    <row r="9761" spans="1:2" x14ac:dyDescent="0.25">
      <c r="A9761" s="62">
        <v>42291610</v>
      </c>
      <c r="B9761" s="63" t="s">
        <v>4094</v>
      </c>
    </row>
    <row r="9762" spans="1:2" x14ac:dyDescent="0.25">
      <c r="A9762" s="62">
        <v>42291611</v>
      </c>
      <c r="B9762" s="63" t="s">
        <v>12442</v>
      </c>
    </row>
    <row r="9763" spans="1:2" x14ac:dyDescent="0.25">
      <c r="A9763" s="62">
        <v>42291612</v>
      </c>
      <c r="B9763" s="63" t="s">
        <v>11894</v>
      </c>
    </row>
    <row r="9764" spans="1:2" x14ac:dyDescent="0.25">
      <c r="A9764" s="62">
        <v>42291613</v>
      </c>
      <c r="B9764" s="63" t="s">
        <v>8069</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7713</v>
      </c>
    </row>
    <row r="9769" spans="1:2" x14ac:dyDescent="0.25">
      <c r="A9769" s="62">
        <v>42291619</v>
      </c>
      <c r="B9769" s="63" t="s">
        <v>4217</v>
      </c>
    </row>
    <row r="9770" spans="1:2" x14ac:dyDescent="0.25">
      <c r="A9770" s="62">
        <v>42291620</v>
      </c>
      <c r="B9770" s="63" t="s">
        <v>14618</v>
      </c>
    </row>
    <row r="9771" spans="1:2" x14ac:dyDescent="0.25">
      <c r="A9771" s="62">
        <v>42291621</v>
      </c>
      <c r="B9771" s="63" t="s">
        <v>13911</v>
      </c>
    </row>
    <row r="9772" spans="1:2" x14ac:dyDescent="0.25">
      <c r="A9772" s="62">
        <v>42291622</v>
      </c>
      <c r="B9772" s="63" t="s">
        <v>17767</v>
      </c>
    </row>
    <row r="9773" spans="1:2" x14ac:dyDescent="0.25">
      <c r="A9773" s="62">
        <v>42291623</v>
      </c>
      <c r="B9773" s="63" t="s">
        <v>10583</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6720</v>
      </c>
    </row>
    <row r="9779" spans="1:2" x14ac:dyDescent="0.25">
      <c r="A9779" s="62">
        <v>42291704</v>
      </c>
      <c r="B9779" s="63" t="s">
        <v>9287</v>
      </c>
    </row>
    <row r="9780" spans="1:2" x14ac:dyDescent="0.25">
      <c r="A9780" s="62">
        <v>42291705</v>
      </c>
      <c r="B9780" s="63" t="s">
        <v>6058</v>
      </c>
    </row>
    <row r="9781" spans="1:2" x14ac:dyDescent="0.25">
      <c r="A9781" s="62">
        <v>42291706</v>
      </c>
      <c r="B9781" s="63" t="s">
        <v>9361</v>
      </c>
    </row>
    <row r="9782" spans="1:2" x14ac:dyDescent="0.25">
      <c r="A9782" s="62">
        <v>42291707</v>
      </c>
      <c r="B9782" s="63" t="s">
        <v>10934</v>
      </c>
    </row>
    <row r="9783" spans="1:2" x14ac:dyDescent="0.25">
      <c r="A9783" s="62">
        <v>42291708</v>
      </c>
      <c r="B9783" s="63" t="s">
        <v>15823</v>
      </c>
    </row>
    <row r="9784" spans="1:2" x14ac:dyDescent="0.25">
      <c r="A9784" s="62">
        <v>42291709</v>
      </c>
      <c r="B9784" s="63" t="s">
        <v>13774</v>
      </c>
    </row>
    <row r="9785" spans="1:2" x14ac:dyDescent="0.25">
      <c r="A9785" s="62">
        <v>42291801</v>
      </c>
      <c r="B9785" s="63" t="s">
        <v>10330</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5942</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11986</v>
      </c>
    </row>
    <row r="9794" spans="1:2" x14ac:dyDescent="0.25">
      <c r="A9794" s="62">
        <v>42292201</v>
      </c>
      <c r="B9794" s="63" t="s">
        <v>2622</v>
      </c>
    </row>
    <row r="9795" spans="1:2" x14ac:dyDescent="0.25">
      <c r="A9795" s="62">
        <v>42292202</v>
      </c>
      <c r="B9795" s="63" t="s">
        <v>7007</v>
      </c>
    </row>
    <row r="9796" spans="1:2" x14ac:dyDescent="0.25">
      <c r="A9796" s="62">
        <v>42292203</v>
      </c>
      <c r="B9796" s="63" t="s">
        <v>2191</v>
      </c>
    </row>
    <row r="9797" spans="1:2" x14ac:dyDescent="0.25">
      <c r="A9797" s="62">
        <v>42292301</v>
      </c>
      <c r="B9797" s="63" t="s">
        <v>17970</v>
      </c>
    </row>
    <row r="9798" spans="1:2" x14ac:dyDescent="0.25">
      <c r="A9798" s="62">
        <v>42292302</v>
      </c>
      <c r="B9798" s="63" t="s">
        <v>14523</v>
      </c>
    </row>
    <row r="9799" spans="1:2" x14ac:dyDescent="0.25">
      <c r="A9799" s="62">
        <v>42292303</v>
      </c>
      <c r="B9799" s="63" t="s">
        <v>16423</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10989</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8641</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17647</v>
      </c>
    </row>
    <row r="9814" spans="1:2" x14ac:dyDescent="0.25">
      <c r="A9814" s="62">
        <v>42292603</v>
      </c>
      <c r="B9814" s="63" t="s">
        <v>15156</v>
      </c>
    </row>
    <row r="9815" spans="1:2" x14ac:dyDescent="0.25">
      <c r="A9815" s="62">
        <v>42292701</v>
      </c>
      <c r="B9815" s="63" t="s">
        <v>10881</v>
      </c>
    </row>
    <row r="9816" spans="1:2" x14ac:dyDescent="0.25">
      <c r="A9816" s="62">
        <v>42292702</v>
      </c>
      <c r="B9816" s="63" t="s">
        <v>18770</v>
      </c>
    </row>
    <row r="9817" spans="1:2" x14ac:dyDescent="0.25">
      <c r="A9817" s="62">
        <v>42292703</v>
      </c>
      <c r="B9817" s="63" t="s">
        <v>11506</v>
      </c>
    </row>
    <row r="9818" spans="1:2" x14ac:dyDescent="0.25">
      <c r="A9818" s="62">
        <v>42292704</v>
      </c>
      <c r="B9818" s="63" t="s">
        <v>12891</v>
      </c>
    </row>
    <row r="9819" spans="1:2" x14ac:dyDescent="0.25">
      <c r="A9819" s="62">
        <v>42292801</v>
      </c>
      <c r="B9819" s="63" t="s">
        <v>17751</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18692</v>
      </c>
    </row>
    <row r="9825" spans="1:2" x14ac:dyDescent="0.25">
      <c r="A9825" s="62">
        <v>42292907</v>
      </c>
      <c r="B9825" s="63" t="s">
        <v>9614</v>
      </c>
    </row>
    <row r="9826" spans="1:2" x14ac:dyDescent="0.25">
      <c r="A9826" s="62">
        <v>42292908</v>
      </c>
      <c r="B9826" s="63" t="s">
        <v>3795</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5645</v>
      </c>
    </row>
    <row r="9833" spans="1:2" x14ac:dyDescent="0.25">
      <c r="A9833" s="62">
        <v>42293101</v>
      </c>
      <c r="B9833" s="63" t="s">
        <v>10924</v>
      </c>
    </row>
    <row r="9834" spans="1:2" x14ac:dyDescent="0.25">
      <c r="A9834" s="62">
        <v>42293102</v>
      </c>
      <c r="B9834" s="63" t="s">
        <v>4971</v>
      </c>
    </row>
    <row r="9835" spans="1:2" x14ac:dyDescent="0.25">
      <c r="A9835" s="62">
        <v>42293103</v>
      </c>
      <c r="B9835" s="63" t="s">
        <v>4387</v>
      </c>
    </row>
    <row r="9836" spans="1:2" x14ac:dyDescent="0.25">
      <c r="A9836" s="62">
        <v>42293104</v>
      </c>
      <c r="B9836" s="63" t="s">
        <v>17863</v>
      </c>
    </row>
    <row r="9837" spans="1:2" x14ac:dyDescent="0.25">
      <c r="A9837" s="62">
        <v>42293105</v>
      </c>
      <c r="B9837" s="63" t="s">
        <v>11998</v>
      </c>
    </row>
    <row r="9838" spans="1:2" x14ac:dyDescent="0.25">
      <c r="A9838" s="62">
        <v>42293106</v>
      </c>
      <c r="B9838" s="63" t="s">
        <v>18510</v>
      </c>
    </row>
    <row r="9839" spans="1:2" x14ac:dyDescent="0.25">
      <c r="A9839" s="62">
        <v>42293107</v>
      </c>
      <c r="B9839" s="63" t="s">
        <v>6237</v>
      </c>
    </row>
    <row r="9840" spans="1:2" x14ac:dyDescent="0.25">
      <c r="A9840" s="62">
        <v>42293108</v>
      </c>
      <c r="B9840" s="63" t="s">
        <v>6959</v>
      </c>
    </row>
    <row r="9841" spans="1:2" x14ac:dyDescent="0.25">
      <c r="A9841" s="62">
        <v>42293109</v>
      </c>
      <c r="B9841" s="63" t="s">
        <v>5574</v>
      </c>
    </row>
    <row r="9842" spans="1:2" x14ac:dyDescent="0.25">
      <c r="A9842" s="62">
        <v>42293110</v>
      </c>
      <c r="B9842" s="63" t="s">
        <v>9699</v>
      </c>
    </row>
    <row r="9843" spans="1:2" x14ac:dyDescent="0.25">
      <c r="A9843" s="62">
        <v>42293111</v>
      </c>
      <c r="B9843" s="63" t="s">
        <v>2129</v>
      </c>
    </row>
    <row r="9844" spans="1:2" x14ac:dyDescent="0.25">
      <c r="A9844" s="62">
        <v>42293112</v>
      </c>
      <c r="B9844" s="63" t="s">
        <v>4599</v>
      </c>
    </row>
    <row r="9845" spans="1:2" x14ac:dyDescent="0.25">
      <c r="A9845" s="62">
        <v>42293113</v>
      </c>
      <c r="B9845" s="63" t="s">
        <v>6446</v>
      </c>
    </row>
    <row r="9846" spans="1:2" x14ac:dyDescent="0.25">
      <c r="A9846" s="62">
        <v>42293114</v>
      </c>
      <c r="B9846" s="63" t="s">
        <v>11677</v>
      </c>
    </row>
    <row r="9847" spans="1:2" x14ac:dyDescent="0.25">
      <c r="A9847" s="62">
        <v>42293115</v>
      </c>
      <c r="B9847" s="63" t="s">
        <v>3628</v>
      </c>
    </row>
    <row r="9848" spans="1:2" x14ac:dyDescent="0.25">
      <c r="A9848" s="62">
        <v>42293116</v>
      </c>
      <c r="B9848" s="63" t="s">
        <v>11583</v>
      </c>
    </row>
    <row r="9849" spans="1:2" x14ac:dyDescent="0.25">
      <c r="A9849" s="62">
        <v>42293117</v>
      </c>
      <c r="B9849" s="63" t="s">
        <v>12795</v>
      </c>
    </row>
    <row r="9850" spans="1:2" x14ac:dyDescent="0.25">
      <c r="A9850" s="62">
        <v>42293118</v>
      </c>
      <c r="B9850" s="63" t="s">
        <v>17789</v>
      </c>
    </row>
    <row r="9851" spans="1:2" x14ac:dyDescent="0.25">
      <c r="A9851" s="62">
        <v>42293119</v>
      </c>
      <c r="B9851" s="63" t="s">
        <v>4874</v>
      </c>
    </row>
    <row r="9852" spans="1:2" x14ac:dyDescent="0.25">
      <c r="A9852" s="62">
        <v>42293120</v>
      </c>
      <c r="B9852" s="63" t="s">
        <v>12129</v>
      </c>
    </row>
    <row r="9853" spans="1:2" x14ac:dyDescent="0.25">
      <c r="A9853" s="62">
        <v>42293121</v>
      </c>
      <c r="B9853" s="63" t="s">
        <v>2207</v>
      </c>
    </row>
    <row r="9854" spans="1:2" x14ac:dyDescent="0.25">
      <c r="A9854" s="62">
        <v>42293122</v>
      </c>
      <c r="B9854" s="63" t="s">
        <v>8791</v>
      </c>
    </row>
    <row r="9855" spans="1:2" x14ac:dyDescent="0.25">
      <c r="A9855" s="62">
        <v>42293123</v>
      </c>
      <c r="B9855" s="63" t="s">
        <v>13543</v>
      </c>
    </row>
    <row r="9856" spans="1:2" x14ac:dyDescent="0.25">
      <c r="A9856" s="62">
        <v>42293124</v>
      </c>
      <c r="B9856" s="63" t="s">
        <v>15447</v>
      </c>
    </row>
    <row r="9857" spans="1:2" x14ac:dyDescent="0.25">
      <c r="A9857" s="62">
        <v>42293125</v>
      </c>
      <c r="B9857" s="63" t="s">
        <v>9527</v>
      </c>
    </row>
    <row r="9858" spans="1:2" x14ac:dyDescent="0.25">
      <c r="A9858" s="62">
        <v>42293126</v>
      </c>
      <c r="B9858" s="63" t="s">
        <v>3954</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5866</v>
      </c>
    </row>
    <row r="9865" spans="1:2" x14ac:dyDescent="0.25">
      <c r="A9865" s="62">
        <v>42293133</v>
      </c>
      <c r="B9865" s="63" t="s">
        <v>4735</v>
      </c>
    </row>
    <row r="9866" spans="1:2" x14ac:dyDescent="0.25">
      <c r="A9866" s="62">
        <v>42293134</v>
      </c>
      <c r="B9866" s="63" t="s">
        <v>7273</v>
      </c>
    </row>
    <row r="9867" spans="1:2" x14ac:dyDescent="0.25">
      <c r="A9867" s="62">
        <v>42293135</v>
      </c>
      <c r="B9867" s="63" t="s">
        <v>15085</v>
      </c>
    </row>
    <row r="9868" spans="1:2" x14ac:dyDescent="0.25">
      <c r="A9868" s="62">
        <v>42293136</v>
      </c>
      <c r="B9868" s="63" t="s">
        <v>6960</v>
      </c>
    </row>
    <row r="9869" spans="1:2" x14ac:dyDescent="0.25">
      <c r="A9869" s="62">
        <v>42293137</v>
      </c>
      <c r="B9869" s="63" t="s">
        <v>11195</v>
      </c>
    </row>
    <row r="9870" spans="1:2" x14ac:dyDescent="0.25">
      <c r="A9870" s="62">
        <v>42293138</v>
      </c>
      <c r="B9870" s="63" t="s">
        <v>14769</v>
      </c>
    </row>
    <row r="9871" spans="1:2" x14ac:dyDescent="0.25">
      <c r="A9871" s="62">
        <v>42293139</v>
      </c>
      <c r="B9871" s="63" t="s">
        <v>4902</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8444</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4061</v>
      </c>
    </row>
    <row r="9884" spans="1:2" x14ac:dyDescent="0.25">
      <c r="A9884" s="62">
        <v>42293502</v>
      </c>
      <c r="B9884" s="63" t="s">
        <v>8678</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8013</v>
      </c>
    </row>
    <row r="9889" spans="1:2" x14ac:dyDescent="0.25">
      <c r="A9889" s="62">
        <v>42293507</v>
      </c>
      <c r="B9889" s="63" t="s">
        <v>240</v>
      </c>
    </row>
    <row r="9890" spans="1:2" x14ac:dyDescent="0.25">
      <c r="A9890" s="62">
        <v>42293508</v>
      </c>
      <c r="B9890" s="63" t="s">
        <v>5967</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5854</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14192</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9632</v>
      </c>
    </row>
    <row r="9906" spans="1:2" x14ac:dyDescent="0.25">
      <c r="A9906" s="62">
        <v>42294003</v>
      </c>
      <c r="B9906" s="63" t="s">
        <v>10606</v>
      </c>
    </row>
    <row r="9907" spans="1:2" x14ac:dyDescent="0.25">
      <c r="A9907" s="62">
        <v>42294101</v>
      </c>
      <c r="B9907" s="63" t="s">
        <v>6281</v>
      </c>
    </row>
    <row r="9908" spans="1:2" x14ac:dyDescent="0.25">
      <c r="A9908" s="62">
        <v>42294102</v>
      </c>
      <c r="B9908" s="63" t="s">
        <v>11863</v>
      </c>
    </row>
    <row r="9909" spans="1:2" x14ac:dyDescent="0.25">
      <c r="A9909" s="62">
        <v>42294103</v>
      </c>
      <c r="B9909" s="63" t="s">
        <v>2063</v>
      </c>
    </row>
    <row r="9910" spans="1:2" x14ac:dyDescent="0.25">
      <c r="A9910" s="62">
        <v>42294201</v>
      </c>
      <c r="B9910" s="63" t="s">
        <v>7373</v>
      </c>
    </row>
    <row r="9911" spans="1:2" x14ac:dyDescent="0.25">
      <c r="A9911" s="62">
        <v>42294202</v>
      </c>
      <c r="B9911" s="63" t="s">
        <v>7838</v>
      </c>
    </row>
    <row r="9912" spans="1:2" x14ac:dyDescent="0.25">
      <c r="A9912" s="62">
        <v>42294203</v>
      </c>
      <c r="B9912" s="63" t="s">
        <v>4046</v>
      </c>
    </row>
    <row r="9913" spans="1:2" x14ac:dyDescent="0.25">
      <c r="A9913" s="62">
        <v>42294204</v>
      </c>
      <c r="B9913" s="63" t="s">
        <v>4846</v>
      </c>
    </row>
    <row r="9914" spans="1:2" x14ac:dyDescent="0.25">
      <c r="A9914" s="62">
        <v>42294205</v>
      </c>
      <c r="B9914" s="63" t="s">
        <v>17936</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17429</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14869</v>
      </c>
    </row>
    <row r="9927" spans="1:2" x14ac:dyDescent="0.25">
      <c r="A9927" s="62">
        <v>42294218</v>
      </c>
      <c r="B9927" s="63" t="s">
        <v>18047</v>
      </c>
    </row>
    <row r="9928" spans="1:2" x14ac:dyDescent="0.25">
      <c r="A9928" s="62">
        <v>42294219</v>
      </c>
      <c r="B9928" s="63" t="s">
        <v>8364</v>
      </c>
    </row>
    <row r="9929" spans="1:2" x14ac:dyDescent="0.25">
      <c r="A9929" s="62">
        <v>42294220</v>
      </c>
      <c r="B9929" s="63" t="s">
        <v>5782</v>
      </c>
    </row>
    <row r="9930" spans="1:2" x14ac:dyDescent="0.25">
      <c r="A9930" s="62">
        <v>42294301</v>
      </c>
      <c r="B9930" s="63" t="s">
        <v>11705</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7296</v>
      </c>
    </row>
    <row r="9937" spans="1:2" x14ac:dyDescent="0.25">
      <c r="A9937" s="62">
        <v>42294402</v>
      </c>
      <c r="B9937" s="63" t="s">
        <v>13184</v>
      </c>
    </row>
    <row r="9938" spans="1:2" x14ac:dyDescent="0.25">
      <c r="A9938" s="62">
        <v>42294501</v>
      </c>
      <c r="B9938" s="63" t="s">
        <v>6122</v>
      </c>
    </row>
    <row r="9939" spans="1:2" x14ac:dyDescent="0.25">
      <c r="A9939" s="62">
        <v>42294502</v>
      </c>
      <c r="B9939" s="63" t="s">
        <v>5803</v>
      </c>
    </row>
    <row r="9940" spans="1:2" x14ac:dyDescent="0.25">
      <c r="A9940" s="62">
        <v>42294503</v>
      </c>
      <c r="B9940" s="63" t="s">
        <v>8284</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18015</v>
      </c>
    </row>
    <row r="9945" spans="1:2" x14ac:dyDescent="0.25">
      <c r="A9945" s="62">
        <v>42294508</v>
      </c>
      <c r="B9945" s="63" t="s">
        <v>13224</v>
      </c>
    </row>
    <row r="9946" spans="1:2" x14ac:dyDescent="0.25">
      <c r="A9946" s="62">
        <v>42294509</v>
      </c>
      <c r="B9946" s="63" t="s">
        <v>4899</v>
      </c>
    </row>
    <row r="9947" spans="1:2" x14ac:dyDescent="0.25">
      <c r="A9947" s="62">
        <v>42294510</v>
      </c>
      <c r="B9947" s="63" t="s">
        <v>8452</v>
      </c>
    </row>
    <row r="9948" spans="1:2" x14ac:dyDescent="0.25">
      <c r="A9948" s="62">
        <v>42294511</v>
      </c>
      <c r="B9948" s="63" t="s">
        <v>15563</v>
      </c>
    </row>
    <row r="9949" spans="1:2" x14ac:dyDescent="0.25">
      <c r="A9949" s="62">
        <v>42294512</v>
      </c>
      <c r="B9949" s="63" t="s">
        <v>4337</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6124</v>
      </c>
    </row>
    <row r="9954" spans="1:2" x14ac:dyDescent="0.25">
      <c r="A9954" s="62">
        <v>42294517</v>
      </c>
      <c r="B9954" s="63" t="s">
        <v>8156</v>
      </c>
    </row>
    <row r="9955" spans="1:2" x14ac:dyDescent="0.25">
      <c r="A9955" s="62">
        <v>42294518</v>
      </c>
      <c r="B9955" s="63" t="s">
        <v>7728</v>
      </c>
    </row>
    <row r="9956" spans="1:2" x14ac:dyDescent="0.25">
      <c r="A9956" s="62">
        <v>42294519</v>
      </c>
      <c r="B9956" s="63" t="s">
        <v>2693</v>
      </c>
    </row>
    <row r="9957" spans="1:2" x14ac:dyDescent="0.25">
      <c r="A9957" s="62">
        <v>42294520</v>
      </c>
      <c r="B9957" s="63" t="s">
        <v>9798</v>
      </c>
    </row>
    <row r="9958" spans="1:2" x14ac:dyDescent="0.25">
      <c r="A9958" s="62">
        <v>42294521</v>
      </c>
      <c r="B9958" s="63" t="s">
        <v>8310</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5546</v>
      </c>
    </row>
    <row r="9963" spans="1:2" x14ac:dyDescent="0.25">
      <c r="A9963" s="62">
        <v>42294526</v>
      </c>
      <c r="B9963" s="63" t="s">
        <v>6869</v>
      </c>
    </row>
    <row r="9964" spans="1:2" x14ac:dyDescent="0.25">
      <c r="A9964" s="62">
        <v>42294601</v>
      </c>
      <c r="B9964" s="63" t="s">
        <v>8541</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2391</v>
      </c>
    </row>
    <row r="9975" spans="1:2" x14ac:dyDescent="0.25">
      <c r="A9975" s="62">
        <v>42294705</v>
      </c>
      <c r="B9975" s="63" t="s">
        <v>13378</v>
      </c>
    </row>
    <row r="9976" spans="1:2" x14ac:dyDescent="0.25">
      <c r="A9976" s="62">
        <v>42294706</v>
      </c>
      <c r="B9976" s="63" t="s">
        <v>4471</v>
      </c>
    </row>
    <row r="9977" spans="1:2" x14ac:dyDescent="0.25">
      <c r="A9977" s="62">
        <v>42294707</v>
      </c>
      <c r="B9977" s="63" t="s">
        <v>13881</v>
      </c>
    </row>
    <row r="9978" spans="1:2" x14ac:dyDescent="0.25">
      <c r="A9978" s="62">
        <v>42294708</v>
      </c>
      <c r="B9978" s="63" t="s">
        <v>15314</v>
      </c>
    </row>
    <row r="9979" spans="1:2" x14ac:dyDescent="0.25">
      <c r="A9979" s="62">
        <v>42294709</v>
      </c>
      <c r="B9979" s="63" t="s">
        <v>18511</v>
      </c>
    </row>
    <row r="9980" spans="1:2" x14ac:dyDescent="0.25">
      <c r="A9980" s="62">
        <v>42294710</v>
      </c>
      <c r="B9980" s="63" t="s">
        <v>6846</v>
      </c>
    </row>
    <row r="9981" spans="1:2" x14ac:dyDescent="0.25">
      <c r="A9981" s="62">
        <v>42294711</v>
      </c>
      <c r="B9981" s="63" t="s">
        <v>16349</v>
      </c>
    </row>
    <row r="9982" spans="1:2" x14ac:dyDescent="0.25">
      <c r="A9982" s="62">
        <v>42294712</v>
      </c>
      <c r="B9982" s="63" t="s">
        <v>4928</v>
      </c>
    </row>
    <row r="9983" spans="1:2" x14ac:dyDescent="0.25">
      <c r="A9983" s="62">
        <v>42294713</v>
      </c>
      <c r="B9983" s="63" t="s">
        <v>7022</v>
      </c>
    </row>
    <row r="9984" spans="1:2" x14ac:dyDescent="0.25">
      <c r="A9984" s="62">
        <v>42294714</v>
      </c>
      <c r="B9984" s="63" t="s">
        <v>10715</v>
      </c>
    </row>
    <row r="9985" spans="1:2" x14ac:dyDescent="0.25">
      <c r="A9985" s="62">
        <v>42294715</v>
      </c>
      <c r="B9985" s="63" t="s">
        <v>15882</v>
      </c>
    </row>
    <row r="9986" spans="1:2" x14ac:dyDescent="0.25">
      <c r="A9986" s="62">
        <v>42294716</v>
      </c>
      <c r="B9986" s="63" t="s">
        <v>14335</v>
      </c>
    </row>
    <row r="9987" spans="1:2" x14ac:dyDescent="0.25">
      <c r="A9987" s="62">
        <v>42294717</v>
      </c>
      <c r="B9987" s="63" t="s">
        <v>5438</v>
      </c>
    </row>
    <row r="9988" spans="1:2" x14ac:dyDescent="0.25">
      <c r="A9988" s="62">
        <v>42294718</v>
      </c>
      <c r="B9988" s="63" t="s">
        <v>3385</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3108</v>
      </c>
    </row>
    <row r="9994" spans="1:2" x14ac:dyDescent="0.25">
      <c r="A9994" s="62">
        <v>42294802</v>
      </c>
      <c r="B9994" s="63" t="s">
        <v>7763</v>
      </c>
    </row>
    <row r="9995" spans="1:2" x14ac:dyDescent="0.25">
      <c r="A9995" s="62">
        <v>42294803</v>
      </c>
      <c r="B9995" s="63" t="s">
        <v>17618</v>
      </c>
    </row>
    <row r="9996" spans="1:2" x14ac:dyDescent="0.25">
      <c r="A9996" s="62">
        <v>42294804</v>
      </c>
      <c r="B9996" s="63" t="s">
        <v>15250</v>
      </c>
    </row>
    <row r="9997" spans="1:2" x14ac:dyDescent="0.25">
      <c r="A9997" s="62">
        <v>42294805</v>
      </c>
      <c r="B9997" s="63" t="s">
        <v>8991</v>
      </c>
    </row>
    <row r="9998" spans="1:2" x14ac:dyDescent="0.25">
      <c r="A9998" s="62">
        <v>42294806</v>
      </c>
      <c r="B9998" s="63" t="s">
        <v>7804</v>
      </c>
    </row>
    <row r="9999" spans="1:2" x14ac:dyDescent="0.25">
      <c r="A9999" s="62">
        <v>42294807</v>
      </c>
      <c r="B9999" s="63" t="s">
        <v>4580</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8426</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14093</v>
      </c>
    </row>
    <row r="10006" spans="1:2" x14ac:dyDescent="0.25">
      <c r="A10006" s="62">
        <v>42294906</v>
      </c>
      <c r="B10006" s="63" t="s">
        <v>17967</v>
      </c>
    </row>
    <row r="10007" spans="1:2" x14ac:dyDescent="0.25">
      <c r="A10007" s="62">
        <v>42294907</v>
      </c>
      <c r="B10007" s="63" t="s">
        <v>8687</v>
      </c>
    </row>
    <row r="10008" spans="1:2" x14ac:dyDescent="0.25">
      <c r="A10008" s="62">
        <v>42294908</v>
      </c>
      <c r="B10008" s="63" t="s">
        <v>6450</v>
      </c>
    </row>
    <row r="10009" spans="1:2" x14ac:dyDescent="0.25">
      <c r="A10009" s="62">
        <v>42294909</v>
      </c>
      <c r="B10009" s="63" t="s">
        <v>13516</v>
      </c>
    </row>
    <row r="10010" spans="1:2" x14ac:dyDescent="0.25">
      <c r="A10010" s="62">
        <v>42294910</v>
      </c>
      <c r="B10010" s="63" t="s">
        <v>11237</v>
      </c>
    </row>
    <row r="10011" spans="1:2" x14ac:dyDescent="0.25">
      <c r="A10011" s="62">
        <v>42294911</v>
      </c>
      <c r="B10011" s="63" t="s">
        <v>3626</v>
      </c>
    </row>
    <row r="10012" spans="1:2" x14ac:dyDescent="0.25">
      <c r="A10012" s="62">
        <v>42294912</v>
      </c>
      <c r="B10012" s="63" t="s">
        <v>7004</v>
      </c>
    </row>
    <row r="10013" spans="1:2" x14ac:dyDescent="0.25">
      <c r="A10013" s="62">
        <v>42294913</v>
      </c>
      <c r="B10013" s="63" t="s">
        <v>6047</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8604</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14225</v>
      </c>
    </row>
    <row r="10022" spans="1:2" x14ac:dyDescent="0.25">
      <c r="A10022" s="62">
        <v>42294922</v>
      </c>
      <c r="B10022" s="63" t="s">
        <v>8662</v>
      </c>
    </row>
    <row r="10023" spans="1:2" x14ac:dyDescent="0.25">
      <c r="A10023" s="62">
        <v>42294923</v>
      </c>
      <c r="B10023" s="63" t="s">
        <v>14238</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13996</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15924</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4336</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15338</v>
      </c>
    </row>
    <row r="10041" spans="1:2" x14ac:dyDescent="0.25">
      <c r="A10041" s="62">
        <v>42294941</v>
      </c>
      <c r="B10041" s="63" t="s">
        <v>7766</v>
      </c>
    </row>
    <row r="10042" spans="1:2" x14ac:dyDescent="0.25">
      <c r="A10042" s="62">
        <v>42294942</v>
      </c>
      <c r="B10042" s="63" t="s">
        <v>15084</v>
      </c>
    </row>
    <row r="10043" spans="1:2" x14ac:dyDescent="0.25">
      <c r="A10043" s="62">
        <v>42294943</v>
      </c>
      <c r="B10043" s="63" t="s">
        <v>6837</v>
      </c>
    </row>
    <row r="10044" spans="1:2" x14ac:dyDescent="0.25">
      <c r="A10044" s="62">
        <v>42294944</v>
      </c>
      <c r="B10044" s="63" t="s">
        <v>5749</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11324</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18017</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5642</v>
      </c>
    </row>
    <row r="10068" spans="1:2" x14ac:dyDescent="0.25">
      <c r="A10068" s="62">
        <v>42295012</v>
      </c>
      <c r="B10068" s="63" t="s">
        <v>511</v>
      </c>
    </row>
    <row r="10069" spans="1:2" x14ac:dyDescent="0.25">
      <c r="A10069" s="62">
        <v>42295013</v>
      </c>
      <c r="B10069" s="63" t="s">
        <v>7765</v>
      </c>
    </row>
    <row r="10070" spans="1:2" x14ac:dyDescent="0.25">
      <c r="A10070" s="62">
        <v>42295014</v>
      </c>
      <c r="B10070" s="63" t="s">
        <v>5870</v>
      </c>
    </row>
    <row r="10071" spans="1:2" x14ac:dyDescent="0.25">
      <c r="A10071" s="62">
        <v>42295015</v>
      </c>
      <c r="B10071" s="63" t="s">
        <v>12215</v>
      </c>
    </row>
    <row r="10072" spans="1:2" x14ac:dyDescent="0.25">
      <c r="A10072" s="62">
        <v>42295101</v>
      </c>
      <c r="B10072" s="63" t="s">
        <v>15659</v>
      </c>
    </row>
    <row r="10073" spans="1:2" x14ac:dyDescent="0.25">
      <c r="A10073" s="62">
        <v>42295102</v>
      </c>
      <c r="B10073" s="63" t="s">
        <v>11315</v>
      </c>
    </row>
    <row r="10074" spans="1:2" x14ac:dyDescent="0.25">
      <c r="A10074" s="62">
        <v>42295103</v>
      </c>
      <c r="B10074" s="63" t="s">
        <v>18095</v>
      </c>
    </row>
    <row r="10075" spans="1:2" x14ac:dyDescent="0.25">
      <c r="A10075" s="62">
        <v>42295104</v>
      </c>
      <c r="B10075" s="63" t="s">
        <v>8405</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7897</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5115</v>
      </c>
    </row>
    <row r="10092" spans="1:2" x14ac:dyDescent="0.25">
      <c r="A10092" s="62">
        <v>42295121</v>
      </c>
      <c r="B10092" s="63" t="s">
        <v>10550</v>
      </c>
    </row>
    <row r="10093" spans="1:2" x14ac:dyDescent="0.25">
      <c r="A10093" s="62">
        <v>42295122</v>
      </c>
      <c r="B10093" s="63" t="s">
        <v>4645</v>
      </c>
    </row>
    <row r="10094" spans="1:2" x14ac:dyDescent="0.25">
      <c r="A10094" s="62">
        <v>42295123</v>
      </c>
      <c r="B10094" s="63" t="s">
        <v>5106</v>
      </c>
    </row>
    <row r="10095" spans="1:2" x14ac:dyDescent="0.25">
      <c r="A10095" s="62">
        <v>42295124</v>
      </c>
      <c r="B10095" s="63" t="s">
        <v>7935</v>
      </c>
    </row>
    <row r="10096" spans="1:2" x14ac:dyDescent="0.25">
      <c r="A10096" s="62">
        <v>42295125</v>
      </c>
      <c r="B10096" s="63" t="s">
        <v>17842</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4221</v>
      </c>
    </row>
    <row r="10100" spans="1:2" x14ac:dyDescent="0.25">
      <c r="A10100" s="62">
        <v>42295129</v>
      </c>
      <c r="B10100" s="63" t="s">
        <v>5679</v>
      </c>
    </row>
    <row r="10101" spans="1:2" x14ac:dyDescent="0.25">
      <c r="A10101" s="62">
        <v>42295130</v>
      </c>
      <c r="B10101" s="63" t="s">
        <v>14871</v>
      </c>
    </row>
    <row r="10102" spans="1:2" x14ac:dyDescent="0.25">
      <c r="A10102" s="62">
        <v>42295131</v>
      </c>
      <c r="B10102" s="63" t="s">
        <v>4600</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8492</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4919</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5092</v>
      </c>
    </row>
    <row r="10122" spans="1:2" x14ac:dyDescent="0.25">
      <c r="A10122" s="62">
        <v>42295305</v>
      </c>
      <c r="B10122" s="63" t="s">
        <v>6280</v>
      </c>
    </row>
    <row r="10123" spans="1:2" x14ac:dyDescent="0.25">
      <c r="A10123" s="62">
        <v>42295306</v>
      </c>
      <c r="B10123" s="63" t="s">
        <v>16576</v>
      </c>
    </row>
    <row r="10124" spans="1:2" x14ac:dyDescent="0.25">
      <c r="A10124" s="62">
        <v>42295307</v>
      </c>
      <c r="B10124" s="63" t="s">
        <v>6286</v>
      </c>
    </row>
    <row r="10125" spans="1:2" x14ac:dyDescent="0.25">
      <c r="A10125" s="62">
        <v>42295308</v>
      </c>
      <c r="B10125" s="63" t="s">
        <v>5474</v>
      </c>
    </row>
    <row r="10126" spans="1:2" x14ac:dyDescent="0.25">
      <c r="A10126" s="62">
        <v>42295401</v>
      </c>
      <c r="B10126" s="63" t="s">
        <v>10732</v>
      </c>
    </row>
    <row r="10127" spans="1:2" x14ac:dyDescent="0.25">
      <c r="A10127" s="62">
        <v>42295402</v>
      </c>
      <c r="B10127" s="63" t="s">
        <v>5212</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10886</v>
      </c>
    </row>
    <row r="10143" spans="1:2" x14ac:dyDescent="0.25">
      <c r="A10143" s="62">
        <v>42295418</v>
      </c>
      <c r="B10143" s="63" t="s">
        <v>14558</v>
      </c>
    </row>
    <row r="10144" spans="1:2" x14ac:dyDescent="0.25">
      <c r="A10144" s="62">
        <v>42295419</v>
      </c>
      <c r="B10144" s="63" t="s">
        <v>3742</v>
      </c>
    </row>
    <row r="10145" spans="1:2" x14ac:dyDescent="0.25">
      <c r="A10145" s="62">
        <v>42295420</v>
      </c>
      <c r="B10145" s="63" t="s">
        <v>5444</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2710</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17683</v>
      </c>
    </row>
    <row r="10155" spans="1:2" x14ac:dyDescent="0.25">
      <c r="A10155" s="62">
        <v>42295430</v>
      </c>
      <c r="B10155" s="63" t="s">
        <v>6691</v>
      </c>
    </row>
    <row r="10156" spans="1:2" x14ac:dyDescent="0.25">
      <c r="A10156" s="62">
        <v>42295431</v>
      </c>
      <c r="B10156" s="63" t="s">
        <v>16106</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6424</v>
      </c>
    </row>
    <row r="10162" spans="1:2" x14ac:dyDescent="0.25">
      <c r="A10162" s="62">
        <v>42295437</v>
      </c>
      <c r="B10162" s="63" t="s">
        <v>9707</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5717</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6362</v>
      </c>
    </row>
    <row r="10173" spans="1:2" x14ac:dyDescent="0.25">
      <c r="A10173" s="62">
        <v>42295454</v>
      </c>
      <c r="B10173" s="63" t="s">
        <v>9432</v>
      </c>
    </row>
    <row r="10174" spans="1:2" x14ac:dyDescent="0.25">
      <c r="A10174" s="62">
        <v>42295455</v>
      </c>
      <c r="B10174" s="63" t="s">
        <v>3714</v>
      </c>
    </row>
    <row r="10175" spans="1:2" x14ac:dyDescent="0.25">
      <c r="A10175" s="62">
        <v>42295456</v>
      </c>
      <c r="B10175" s="63" t="s">
        <v>8113</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15693</v>
      </c>
    </row>
    <row r="10182" spans="1:2" x14ac:dyDescent="0.25">
      <c r="A10182" s="62">
        <v>42295463</v>
      </c>
      <c r="B10182" s="63" t="s">
        <v>3682</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6231</v>
      </c>
    </row>
    <row r="10186" spans="1:2" x14ac:dyDescent="0.25">
      <c r="A10186" s="62">
        <v>42295504</v>
      </c>
      <c r="B10186" s="63" t="s">
        <v>16092</v>
      </c>
    </row>
    <row r="10187" spans="1:2" x14ac:dyDescent="0.25">
      <c r="A10187" s="62">
        <v>42295505</v>
      </c>
      <c r="B10187" s="63" t="s">
        <v>8350</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8222</v>
      </c>
    </row>
    <row r="10195" spans="1:2" x14ac:dyDescent="0.25">
      <c r="A10195" s="62">
        <v>42295513</v>
      </c>
      <c r="B10195" s="63" t="s">
        <v>5189</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5056</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6698</v>
      </c>
    </row>
    <row r="10210" spans="1:2" x14ac:dyDescent="0.25">
      <c r="A10210" s="62">
        <v>42311502</v>
      </c>
      <c r="B10210" s="63" t="s">
        <v>3159</v>
      </c>
    </row>
    <row r="10211" spans="1:2" x14ac:dyDescent="0.25">
      <c r="A10211" s="62">
        <v>42311503</v>
      </c>
      <c r="B10211" s="63" t="s">
        <v>8611</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7343</v>
      </c>
    </row>
    <row r="10216" spans="1:2" x14ac:dyDescent="0.25">
      <c r="A10216" s="62">
        <v>42311508</v>
      </c>
      <c r="B10216" s="63" t="s">
        <v>7953</v>
      </c>
    </row>
    <row r="10217" spans="1:2" x14ac:dyDescent="0.25">
      <c r="A10217" s="62">
        <v>42311509</v>
      </c>
      <c r="B10217" s="63" t="s">
        <v>5855</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8241</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4924</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17516</v>
      </c>
    </row>
    <row r="10235" spans="1:2" x14ac:dyDescent="0.25">
      <c r="A10235" s="62">
        <v>42311527</v>
      </c>
      <c r="B10235" s="63" t="s">
        <v>6833</v>
      </c>
    </row>
    <row r="10236" spans="1:2" x14ac:dyDescent="0.25">
      <c r="A10236" s="62">
        <v>42311528</v>
      </c>
      <c r="B10236" s="63" t="s">
        <v>3802</v>
      </c>
    </row>
    <row r="10237" spans="1:2" x14ac:dyDescent="0.25">
      <c r="A10237" s="62">
        <v>42311531</v>
      </c>
      <c r="B10237" s="63" t="s">
        <v>15991</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9127</v>
      </c>
    </row>
    <row r="10243" spans="1:2" x14ac:dyDescent="0.25">
      <c r="A10243" s="62">
        <v>42311602</v>
      </c>
      <c r="B10243" s="63" t="s">
        <v>14947</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7453</v>
      </c>
    </row>
    <row r="10247" spans="1:2" x14ac:dyDescent="0.25">
      <c r="A10247" s="62">
        <v>42311703</v>
      </c>
      <c r="B10247" s="63" t="s">
        <v>15458</v>
      </c>
    </row>
    <row r="10248" spans="1:2" x14ac:dyDescent="0.25">
      <c r="A10248" s="62">
        <v>42311704</v>
      </c>
      <c r="B10248" s="63" t="s">
        <v>4615</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8397</v>
      </c>
    </row>
    <row r="10253" spans="1:2" x14ac:dyDescent="0.25">
      <c r="A10253" s="62">
        <v>42311902</v>
      </c>
      <c r="B10253" s="63" t="s">
        <v>14157</v>
      </c>
    </row>
    <row r="10254" spans="1:2" x14ac:dyDescent="0.25">
      <c r="A10254" s="62">
        <v>42311903</v>
      </c>
      <c r="B10254" s="63" t="s">
        <v>7779</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5789</v>
      </c>
    </row>
    <row r="10259" spans="1:2" x14ac:dyDescent="0.25">
      <c r="A10259" s="62">
        <v>42312005</v>
      </c>
      <c r="B10259" s="63" t="s">
        <v>5075</v>
      </c>
    </row>
    <row r="10260" spans="1:2" x14ac:dyDescent="0.25">
      <c r="A10260" s="62">
        <v>42312006</v>
      </c>
      <c r="B10260" s="63" t="s">
        <v>10604</v>
      </c>
    </row>
    <row r="10261" spans="1:2" x14ac:dyDescent="0.25">
      <c r="A10261" s="62">
        <v>42312007</v>
      </c>
      <c r="B10261" s="63" t="s">
        <v>7514</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5201</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5104</v>
      </c>
    </row>
    <row r="10277" spans="1:2" x14ac:dyDescent="0.25">
      <c r="A10277" s="62">
        <v>42312110</v>
      </c>
      <c r="B10277" s="63" t="s">
        <v>3237</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6380</v>
      </c>
    </row>
    <row r="10285" spans="1:2" x14ac:dyDescent="0.25">
      <c r="A10285" s="62">
        <v>42312203</v>
      </c>
      <c r="B10285" s="63" t="s">
        <v>9149</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10605</v>
      </c>
    </row>
    <row r="10293" spans="1:2" x14ac:dyDescent="0.25">
      <c r="A10293" s="62">
        <v>42312303</v>
      </c>
      <c r="B10293" s="63" t="s">
        <v>8713</v>
      </c>
    </row>
    <row r="10294" spans="1:2" x14ac:dyDescent="0.25">
      <c r="A10294" s="62">
        <v>42312304</v>
      </c>
      <c r="B10294" s="63" t="s">
        <v>5553</v>
      </c>
    </row>
    <row r="10295" spans="1:2" x14ac:dyDescent="0.25">
      <c r="A10295" s="62">
        <v>42312305</v>
      </c>
      <c r="B10295" s="63" t="s">
        <v>5329</v>
      </c>
    </row>
    <row r="10296" spans="1:2" x14ac:dyDescent="0.25">
      <c r="A10296" s="62">
        <v>42312306</v>
      </c>
      <c r="B10296" s="63" t="s">
        <v>16221</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5412</v>
      </c>
    </row>
    <row r="10300" spans="1:2" x14ac:dyDescent="0.25">
      <c r="A10300" s="62">
        <v>42312311</v>
      </c>
      <c r="B10300" s="63" t="s">
        <v>9385</v>
      </c>
    </row>
    <row r="10301" spans="1:2" x14ac:dyDescent="0.25">
      <c r="A10301" s="62">
        <v>42312312</v>
      </c>
      <c r="B10301" s="63" t="s">
        <v>4855</v>
      </c>
    </row>
    <row r="10302" spans="1:2" x14ac:dyDescent="0.25">
      <c r="A10302" s="62">
        <v>42312313</v>
      </c>
      <c r="B10302" s="63" t="s">
        <v>17964</v>
      </c>
    </row>
    <row r="10303" spans="1:2" x14ac:dyDescent="0.25">
      <c r="A10303" s="62">
        <v>42312401</v>
      </c>
      <c r="B10303" s="63" t="s">
        <v>8917</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8035</v>
      </c>
    </row>
    <row r="10307" spans="1:2" x14ac:dyDescent="0.25">
      <c r="A10307" s="62">
        <v>42312502</v>
      </c>
      <c r="B10307" s="63" t="s">
        <v>3678</v>
      </c>
    </row>
    <row r="10308" spans="1:2" x14ac:dyDescent="0.25">
      <c r="A10308" s="62">
        <v>42312503</v>
      </c>
      <c r="B10308" s="63" t="s">
        <v>8160</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13640</v>
      </c>
    </row>
    <row r="10319" spans="1:2" x14ac:dyDescent="0.25">
      <c r="A10319" s="62">
        <v>43191602</v>
      </c>
      <c r="B10319" s="63" t="s">
        <v>17762</v>
      </c>
    </row>
    <row r="10320" spans="1:2" x14ac:dyDescent="0.25">
      <c r="A10320" s="62">
        <v>43191603</v>
      </c>
      <c r="B10320" s="63" t="s">
        <v>10896</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5571</v>
      </c>
    </row>
    <row r="10327" spans="1:2" x14ac:dyDescent="0.25">
      <c r="A10327" s="62">
        <v>43191610</v>
      </c>
      <c r="B10327" s="63" t="s">
        <v>193</v>
      </c>
    </row>
    <row r="10328" spans="1:2" x14ac:dyDescent="0.25">
      <c r="A10328" s="62">
        <v>43191611</v>
      </c>
      <c r="B10328" s="63" t="s">
        <v>8618</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4349</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9668</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8080</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2523</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4345</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4706</v>
      </c>
    </row>
    <row r="10363" spans="1:2" x14ac:dyDescent="0.25">
      <c r="A10363" s="62">
        <v>43201531</v>
      </c>
      <c r="B10363" s="63" t="s">
        <v>16284</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4816</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15108</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8089</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16099</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4101</v>
      </c>
    </row>
    <row r="10394" spans="1:2" x14ac:dyDescent="0.25">
      <c r="A10394" s="62">
        <v>43201616</v>
      </c>
      <c r="B10394" s="63" t="s">
        <v>10370</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7787</v>
      </c>
    </row>
    <row r="10399" spans="1:2" x14ac:dyDescent="0.25">
      <c r="A10399" s="62">
        <v>43201807</v>
      </c>
      <c r="B10399" s="63" t="s">
        <v>6562</v>
      </c>
    </row>
    <row r="10400" spans="1:2" x14ac:dyDescent="0.25">
      <c r="A10400" s="62">
        <v>43201808</v>
      </c>
      <c r="B10400" s="63" t="s">
        <v>4186</v>
      </c>
    </row>
    <row r="10401" spans="1:2" x14ac:dyDescent="0.25">
      <c r="A10401" s="62">
        <v>43201809</v>
      </c>
      <c r="B10401" s="63" t="s">
        <v>9636</v>
      </c>
    </row>
    <row r="10402" spans="1:2" x14ac:dyDescent="0.25">
      <c r="A10402" s="62">
        <v>43201810</v>
      </c>
      <c r="B10402" s="63" t="s">
        <v>4148</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4652</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8489</v>
      </c>
    </row>
    <row r="10416" spans="1:2" x14ac:dyDescent="0.25">
      <c r="A10416" s="62">
        <v>43202102</v>
      </c>
      <c r="B10416" s="63" t="s">
        <v>4422</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5519</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7836</v>
      </c>
    </row>
    <row r="10428" spans="1:2" x14ac:dyDescent="0.25">
      <c r="A10428" s="62">
        <v>43202210</v>
      </c>
      <c r="B10428" s="63" t="s">
        <v>4311</v>
      </c>
    </row>
    <row r="10429" spans="1:2" x14ac:dyDescent="0.25">
      <c r="A10429" s="62">
        <v>43202211</v>
      </c>
      <c r="B10429" s="63" t="s">
        <v>12505</v>
      </c>
    </row>
    <row r="10430" spans="1:2" x14ac:dyDescent="0.25">
      <c r="A10430" s="62">
        <v>43202212</v>
      </c>
      <c r="B10430" s="63" t="s">
        <v>4883</v>
      </c>
    </row>
    <row r="10431" spans="1:2" x14ac:dyDescent="0.25">
      <c r="A10431" s="62">
        <v>43202213</v>
      </c>
      <c r="B10431" s="63" t="s">
        <v>9247</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7760</v>
      </c>
    </row>
    <row r="10442" spans="1:2" x14ac:dyDescent="0.25">
      <c r="A10442" s="62">
        <v>43211510</v>
      </c>
      <c r="B10442" s="63" t="s">
        <v>4651</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4903</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5636</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4149</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2924</v>
      </c>
    </row>
    <row r="10458" spans="1:2" x14ac:dyDescent="0.25">
      <c r="A10458" s="62">
        <v>43211706</v>
      </c>
      <c r="B10458" s="63" t="s">
        <v>5593</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15329</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8316</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8148</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5443</v>
      </c>
    </row>
    <row r="10491" spans="1:2" x14ac:dyDescent="0.25">
      <c r="A10491" s="62">
        <v>43212107</v>
      </c>
      <c r="B10491" s="63" t="s">
        <v>8550</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16661</v>
      </c>
    </row>
    <row r="10501" spans="1:2" x14ac:dyDescent="0.25">
      <c r="A10501" s="62">
        <v>43221503</v>
      </c>
      <c r="B10501" s="63" t="s">
        <v>17625</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9743</v>
      </c>
    </row>
    <row r="10509" spans="1:2" x14ac:dyDescent="0.25">
      <c r="A10509" s="62">
        <v>43221513</v>
      </c>
      <c r="B10509" s="63" t="s">
        <v>5811</v>
      </c>
    </row>
    <row r="10510" spans="1:2" x14ac:dyDescent="0.25">
      <c r="A10510" s="62">
        <v>43221514</v>
      </c>
      <c r="B10510" s="63" t="s">
        <v>6646</v>
      </c>
    </row>
    <row r="10511" spans="1:2" x14ac:dyDescent="0.25">
      <c r="A10511" s="62">
        <v>43221515</v>
      </c>
      <c r="B10511" s="63" t="s">
        <v>8139</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10982</v>
      </c>
    </row>
    <row r="10516" spans="1:2" x14ac:dyDescent="0.25">
      <c r="A10516" s="62">
        <v>43221520</v>
      </c>
      <c r="B10516" s="63" t="s">
        <v>13439</v>
      </c>
    </row>
    <row r="10517" spans="1:2" x14ac:dyDescent="0.25">
      <c r="A10517" s="62">
        <v>43221521</v>
      </c>
      <c r="B10517" s="63" t="s">
        <v>7875</v>
      </c>
    </row>
    <row r="10518" spans="1:2" x14ac:dyDescent="0.25">
      <c r="A10518" s="62">
        <v>43221522</v>
      </c>
      <c r="B10518" s="63" t="s">
        <v>3749</v>
      </c>
    </row>
    <row r="10519" spans="1:2" x14ac:dyDescent="0.25">
      <c r="A10519" s="62">
        <v>43221523</v>
      </c>
      <c r="B10519" s="63" t="s">
        <v>9285</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11055</v>
      </c>
    </row>
    <row r="10523" spans="1:2" x14ac:dyDescent="0.25">
      <c r="A10523" s="62">
        <v>43221601</v>
      </c>
      <c r="B10523" s="63" t="s">
        <v>14625</v>
      </c>
    </row>
    <row r="10524" spans="1:2" x14ac:dyDescent="0.25">
      <c r="A10524" s="62">
        <v>43221602</v>
      </c>
      <c r="B10524" s="63" t="s">
        <v>6360</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4410</v>
      </c>
    </row>
    <row r="10528" spans="1:2" x14ac:dyDescent="0.25">
      <c r="A10528" s="62">
        <v>43221703</v>
      </c>
      <c r="B10528" s="63" t="s">
        <v>3883</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3639</v>
      </c>
    </row>
    <row r="10535" spans="1:2" x14ac:dyDescent="0.25">
      <c r="A10535" s="62">
        <v>43221710</v>
      </c>
      <c r="B10535" s="63" t="s">
        <v>15472</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8356</v>
      </c>
    </row>
    <row r="10546" spans="1:2" x14ac:dyDescent="0.25">
      <c r="A10546" s="62">
        <v>43221721</v>
      </c>
      <c r="B10546" s="63" t="s">
        <v>17209</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18412</v>
      </c>
    </row>
    <row r="10553" spans="1:2" x14ac:dyDescent="0.25">
      <c r="A10553" s="62">
        <v>43221807</v>
      </c>
      <c r="B10553" s="63" t="s">
        <v>12272</v>
      </c>
    </row>
    <row r="10554" spans="1:2" x14ac:dyDescent="0.25">
      <c r="A10554" s="62">
        <v>43221808</v>
      </c>
      <c r="B10554" s="63" t="s">
        <v>15943</v>
      </c>
    </row>
    <row r="10555" spans="1:2" x14ac:dyDescent="0.25">
      <c r="A10555" s="62">
        <v>43222501</v>
      </c>
      <c r="B10555" s="63" t="s">
        <v>9138</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4957</v>
      </c>
    </row>
    <row r="10563" spans="1:2" x14ac:dyDescent="0.25">
      <c r="A10563" s="62">
        <v>43222608</v>
      </c>
      <c r="B10563" s="63" t="s">
        <v>8566</v>
      </c>
    </row>
    <row r="10564" spans="1:2" x14ac:dyDescent="0.25">
      <c r="A10564" s="62">
        <v>43222609</v>
      </c>
      <c r="B10564" s="63" t="s">
        <v>14483</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4840</v>
      </c>
    </row>
    <row r="10572" spans="1:2" x14ac:dyDescent="0.25">
      <c r="A10572" s="62">
        <v>43222622</v>
      </c>
      <c r="B10572" s="63" t="s">
        <v>9966</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11348</v>
      </c>
    </row>
    <row r="10579" spans="1:2" x14ac:dyDescent="0.25">
      <c r="A10579" s="62">
        <v>43222629</v>
      </c>
      <c r="B10579" s="63" t="s">
        <v>5686</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7546</v>
      </c>
    </row>
    <row r="10586" spans="1:2" x14ac:dyDescent="0.25">
      <c r="A10586" s="62">
        <v>43222801</v>
      </c>
      <c r="B10586" s="63" t="s">
        <v>3141</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2659</v>
      </c>
    </row>
    <row r="10590" spans="1:2" x14ac:dyDescent="0.25">
      <c r="A10590" s="62">
        <v>43222806</v>
      </c>
      <c r="B10590" s="63" t="s">
        <v>8040</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5693</v>
      </c>
    </row>
    <row r="10594" spans="1:2" x14ac:dyDescent="0.25">
      <c r="A10594" s="62">
        <v>43222815</v>
      </c>
      <c r="B10594" s="63" t="s">
        <v>6328</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5316</v>
      </c>
    </row>
    <row r="10598" spans="1:2" x14ac:dyDescent="0.25">
      <c r="A10598" s="62">
        <v>43222819</v>
      </c>
      <c r="B10598" s="63" t="s">
        <v>7415</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4246</v>
      </c>
    </row>
    <row r="10630" spans="1:2" x14ac:dyDescent="0.25">
      <c r="A10630" s="62">
        <v>43223210</v>
      </c>
      <c r="B10630" s="63" t="s">
        <v>13118</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14347</v>
      </c>
    </row>
    <row r="10636" spans="1:2" x14ac:dyDescent="0.25">
      <c r="A10636" s="62">
        <v>43231506</v>
      </c>
      <c r="B10636" s="63" t="s">
        <v>3854</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8565</v>
      </c>
    </row>
    <row r="10641" spans="1:2" x14ac:dyDescent="0.25">
      <c r="A10641" s="62">
        <v>43231511</v>
      </c>
      <c r="B10641" s="63" t="s">
        <v>2779</v>
      </c>
    </row>
    <row r="10642" spans="1:2" x14ac:dyDescent="0.25">
      <c r="A10642" s="62">
        <v>43231512</v>
      </c>
      <c r="B10642" s="63" t="s">
        <v>4257</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4095</v>
      </c>
    </row>
    <row r="10647" spans="1:2" x14ac:dyDescent="0.25">
      <c r="A10647" s="62">
        <v>43231604</v>
      </c>
      <c r="B10647" s="63" t="s">
        <v>13170</v>
      </c>
    </row>
    <row r="10648" spans="1:2" x14ac:dyDescent="0.25">
      <c r="A10648" s="62">
        <v>43231605</v>
      </c>
      <c r="B10648" s="63" t="s">
        <v>5503</v>
      </c>
    </row>
    <row r="10649" spans="1:2" x14ac:dyDescent="0.25">
      <c r="A10649" s="62">
        <v>43232001</v>
      </c>
      <c r="B10649" s="63" t="s">
        <v>9324</v>
      </c>
    </row>
    <row r="10650" spans="1:2" x14ac:dyDescent="0.25">
      <c r="A10650" s="62">
        <v>43232002</v>
      </c>
      <c r="B10650" s="63" t="s">
        <v>15344</v>
      </c>
    </row>
    <row r="10651" spans="1:2" x14ac:dyDescent="0.25">
      <c r="A10651" s="62">
        <v>43232003</v>
      </c>
      <c r="B10651" s="63" t="s">
        <v>7966</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4477</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4961</v>
      </c>
    </row>
    <row r="10675" spans="1:2" x14ac:dyDescent="0.25">
      <c r="A10675" s="62">
        <v>43232309</v>
      </c>
      <c r="B10675" s="63" t="s">
        <v>2476</v>
      </c>
    </row>
    <row r="10676" spans="1:2" x14ac:dyDescent="0.25">
      <c r="A10676" s="62">
        <v>43232310</v>
      </c>
      <c r="B10676" s="63" t="s">
        <v>4386</v>
      </c>
    </row>
    <row r="10677" spans="1:2" x14ac:dyDescent="0.25">
      <c r="A10677" s="62">
        <v>43232311</v>
      </c>
      <c r="B10677" s="63" t="s">
        <v>3660</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5403</v>
      </c>
    </row>
    <row r="10687" spans="1:2" x14ac:dyDescent="0.25">
      <c r="A10687" s="62">
        <v>43232408</v>
      </c>
      <c r="B10687" s="63" t="s">
        <v>16272</v>
      </c>
    </row>
    <row r="10688" spans="1:2" x14ac:dyDescent="0.25">
      <c r="A10688" s="62">
        <v>43232409</v>
      </c>
      <c r="B10688" s="63" t="s">
        <v>7705</v>
      </c>
    </row>
    <row r="10689" spans="1:2" x14ac:dyDescent="0.25">
      <c r="A10689" s="62">
        <v>43232501</v>
      </c>
      <c r="B10689" s="63" t="s">
        <v>17578</v>
      </c>
    </row>
    <row r="10690" spans="1:2" x14ac:dyDescent="0.25">
      <c r="A10690" s="62">
        <v>43232502</v>
      </c>
      <c r="B10690" s="63" t="s">
        <v>5505</v>
      </c>
    </row>
    <row r="10691" spans="1:2" x14ac:dyDescent="0.25">
      <c r="A10691" s="62">
        <v>43232503</v>
      </c>
      <c r="B10691" s="63" t="s">
        <v>3607</v>
      </c>
    </row>
    <row r="10692" spans="1:2" x14ac:dyDescent="0.25">
      <c r="A10692" s="62">
        <v>43232504</v>
      </c>
      <c r="B10692" s="63" t="s">
        <v>11961</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5390</v>
      </c>
    </row>
    <row r="10700" spans="1:2" x14ac:dyDescent="0.25">
      <c r="A10700" s="62">
        <v>43232608</v>
      </c>
      <c r="B10700" s="63" t="s">
        <v>5643</v>
      </c>
    </row>
    <row r="10701" spans="1:2" x14ac:dyDescent="0.25">
      <c r="A10701" s="62">
        <v>43232609</v>
      </c>
      <c r="B10701" s="63" t="s">
        <v>4368</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8459</v>
      </c>
    </row>
    <row r="10712" spans="1:2" x14ac:dyDescent="0.25">
      <c r="A10712" s="62">
        <v>43232803</v>
      </c>
      <c r="B10712" s="63" t="s">
        <v>1225</v>
      </c>
    </row>
    <row r="10713" spans="1:2" x14ac:dyDescent="0.25">
      <c r="A10713" s="62">
        <v>43232804</v>
      </c>
      <c r="B10713" s="63" t="s">
        <v>8473</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2656</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9008</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8780</v>
      </c>
    </row>
    <row r="10728" spans="1:2" x14ac:dyDescent="0.25">
      <c r="A10728" s="62">
        <v>43232915</v>
      </c>
      <c r="B10728" s="63" t="s">
        <v>17406</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5183</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11158</v>
      </c>
    </row>
    <row r="10743" spans="1:2" x14ac:dyDescent="0.25">
      <c r="A10743" s="62">
        <v>43233410</v>
      </c>
      <c r="B10743" s="63" t="s">
        <v>5768</v>
      </c>
    </row>
    <row r="10744" spans="1:2" x14ac:dyDescent="0.25">
      <c r="A10744" s="62">
        <v>43233411</v>
      </c>
      <c r="B10744" s="63" t="s">
        <v>13196</v>
      </c>
    </row>
    <row r="10745" spans="1:2" x14ac:dyDescent="0.25">
      <c r="A10745" s="62">
        <v>43233413</v>
      </c>
      <c r="B10745" s="63" t="s">
        <v>17442</v>
      </c>
    </row>
    <row r="10746" spans="1:2" x14ac:dyDescent="0.25">
      <c r="A10746" s="62">
        <v>43233414</v>
      </c>
      <c r="B10746" s="63" t="s">
        <v>12792</v>
      </c>
    </row>
    <row r="10747" spans="1:2" x14ac:dyDescent="0.25">
      <c r="A10747" s="62">
        <v>43233415</v>
      </c>
      <c r="B10747" s="63" t="s">
        <v>7723</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7995</v>
      </c>
    </row>
    <row r="10759" spans="1:2" x14ac:dyDescent="0.25">
      <c r="A10759" s="62">
        <v>44101501</v>
      </c>
      <c r="B10759" s="63" t="s">
        <v>7532</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11875</v>
      </c>
    </row>
    <row r="10768" spans="1:2" x14ac:dyDescent="0.25">
      <c r="A10768" s="62">
        <v>44101604</v>
      </c>
      <c r="B10768" s="63" t="s">
        <v>4825</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4530</v>
      </c>
    </row>
    <row r="10775" spans="1:2" x14ac:dyDescent="0.25">
      <c r="A10775" s="62">
        <v>44101705</v>
      </c>
      <c r="B10775" s="63" t="s">
        <v>18099</v>
      </c>
    </row>
    <row r="10776" spans="1:2" x14ac:dyDescent="0.25">
      <c r="A10776" s="62">
        <v>44101706</v>
      </c>
      <c r="B10776" s="63" t="s">
        <v>16566</v>
      </c>
    </row>
    <row r="10777" spans="1:2" x14ac:dyDescent="0.25">
      <c r="A10777" s="62">
        <v>44101707</v>
      </c>
      <c r="B10777" s="63" t="s">
        <v>18133</v>
      </c>
    </row>
    <row r="10778" spans="1:2" x14ac:dyDescent="0.25">
      <c r="A10778" s="62">
        <v>44101708</v>
      </c>
      <c r="B10778" s="63" t="s">
        <v>8157</v>
      </c>
    </row>
    <row r="10779" spans="1:2" x14ac:dyDescent="0.25">
      <c r="A10779" s="62">
        <v>44101709</v>
      </c>
      <c r="B10779" s="63" t="s">
        <v>4820</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16033</v>
      </c>
    </row>
    <row r="10787" spans="1:2" x14ac:dyDescent="0.25">
      <c r="A10787" s="62">
        <v>44101718</v>
      </c>
      <c r="B10787" s="63" t="s">
        <v>6606</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9310</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8500</v>
      </c>
    </row>
    <row r="10804" spans="1:2" x14ac:dyDescent="0.25">
      <c r="A10804" s="62">
        <v>44101806</v>
      </c>
      <c r="B10804" s="63" t="s">
        <v>18105</v>
      </c>
    </row>
    <row r="10805" spans="1:2" x14ac:dyDescent="0.25">
      <c r="A10805" s="62">
        <v>44101901</v>
      </c>
      <c r="B10805" s="63" t="s">
        <v>16454</v>
      </c>
    </row>
    <row r="10806" spans="1:2" x14ac:dyDescent="0.25">
      <c r="A10806" s="62">
        <v>44101902</v>
      </c>
      <c r="B10806" s="63" t="s">
        <v>18136</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7494</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15073</v>
      </c>
    </row>
    <row r="10821" spans="1:2" x14ac:dyDescent="0.25">
      <c r="A10821" s="62">
        <v>44102203</v>
      </c>
      <c r="B10821" s="63" t="s">
        <v>5551</v>
      </c>
    </row>
    <row r="10822" spans="1:2" x14ac:dyDescent="0.25">
      <c r="A10822" s="62">
        <v>44102301</v>
      </c>
      <c r="B10822" s="63" t="s">
        <v>11097</v>
      </c>
    </row>
    <row r="10823" spans="1:2" x14ac:dyDescent="0.25">
      <c r="A10823" s="62">
        <v>44102302</v>
      </c>
      <c r="B10823" s="63" t="s">
        <v>15333</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5697</v>
      </c>
    </row>
    <row r="10827" spans="1:2" x14ac:dyDescent="0.25">
      <c r="A10827" s="62">
        <v>44102306</v>
      </c>
      <c r="B10827" s="63" t="s">
        <v>11308</v>
      </c>
    </row>
    <row r="10828" spans="1:2" x14ac:dyDescent="0.25">
      <c r="A10828" s="62">
        <v>44102307</v>
      </c>
      <c r="B10828" s="63" t="s">
        <v>14978</v>
      </c>
    </row>
    <row r="10829" spans="1:2" x14ac:dyDescent="0.25">
      <c r="A10829" s="62">
        <v>44102402</v>
      </c>
      <c r="B10829" s="63" t="s">
        <v>7146</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5665</v>
      </c>
    </row>
    <row r="10834" spans="1:2" x14ac:dyDescent="0.25">
      <c r="A10834" s="62">
        <v>44102407</v>
      </c>
      <c r="B10834" s="63" t="s">
        <v>13731</v>
      </c>
    </row>
    <row r="10835" spans="1:2" x14ac:dyDescent="0.25">
      <c r="A10835" s="62">
        <v>44102408</v>
      </c>
      <c r="B10835" s="63" t="s">
        <v>18102</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13702</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15958</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4849</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13514</v>
      </c>
    </row>
    <row r="10854" spans="1:2" x14ac:dyDescent="0.25">
      <c r="A10854" s="62">
        <v>44102903</v>
      </c>
      <c r="B10854" s="63" t="s">
        <v>5514</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5149</v>
      </c>
    </row>
    <row r="10858" spans="1:2" x14ac:dyDescent="0.25">
      <c r="A10858" s="62">
        <v>44102907</v>
      </c>
      <c r="B10858" s="63" t="s">
        <v>3433</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7474</v>
      </c>
    </row>
    <row r="10869" spans="1:2" x14ac:dyDescent="0.25">
      <c r="A10869" s="62">
        <v>44103005</v>
      </c>
      <c r="B10869" s="63" t="s">
        <v>9147</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11907</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9831</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4639</v>
      </c>
    </row>
    <row r="10888" spans="1:2" x14ac:dyDescent="0.25">
      <c r="A10888" s="62">
        <v>44103121</v>
      </c>
      <c r="B10888" s="63" t="s">
        <v>8019</v>
      </c>
    </row>
    <row r="10889" spans="1:2" x14ac:dyDescent="0.25">
      <c r="A10889" s="62">
        <v>44103122</v>
      </c>
      <c r="B10889" s="63" t="s">
        <v>2840</v>
      </c>
    </row>
    <row r="10890" spans="1:2" x14ac:dyDescent="0.25">
      <c r="A10890" s="62">
        <v>44103201</v>
      </c>
      <c r="B10890" s="63" t="s">
        <v>7922</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5237</v>
      </c>
    </row>
    <row r="10896" spans="1:2" x14ac:dyDescent="0.25">
      <c r="A10896" s="62">
        <v>44103503</v>
      </c>
      <c r="B10896" s="63" t="s">
        <v>15365</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5573</v>
      </c>
    </row>
    <row r="10917" spans="1:2" x14ac:dyDescent="0.25">
      <c r="A10917" s="62">
        <v>44111519</v>
      </c>
      <c r="B10917" s="63" t="s">
        <v>2255</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15940</v>
      </c>
    </row>
    <row r="10929" spans="1:2" x14ac:dyDescent="0.25">
      <c r="A10929" s="62">
        <v>44111611</v>
      </c>
      <c r="B10929" s="63" t="s">
        <v>6066</v>
      </c>
    </row>
    <row r="10930" spans="1:2" x14ac:dyDescent="0.25">
      <c r="A10930" s="62">
        <v>44111612</v>
      </c>
      <c r="B10930" s="63" t="s">
        <v>4708</v>
      </c>
    </row>
    <row r="10931" spans="1:2" x14ac:dyDescent="0.25">
      <c r="A10931" s="62">
        <v>44111613</v>
      </c>
      <c r="B10931" s="63" t="s">
        <v>9565</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5422</v>
      </c>
    </row>
    <row r="10936" spans="1:2" x14ac:dyDescent="0.25">
      <c r="A10936" s="62">
        <v>44111802</v>
      </c>
      <c r="B10936" s="63" t="s">
        <v>651</v>
      </c>
    </row>
    <row r="10937" spans="1:2" x14ac:dyDescent="0.25">
      <c r="A10937" s="62">
        <v>44111803</v>
      </c>
      <c r="B10937" s="63" t="s">
        <v>5659</v>
      </c>
    </row>
    <row r="10938" spans="1:2" x14ac:dyDescent="0.25">
      <c r="A10938" s="62">
        <v>44111804</v>
      </c>
      <c r="B10938" s="63" t="s">
        <v>9630</v>
      </c>
    </row>
    <row r="10939" spans="1:2" x14ac:dyDescent="0.25">
      <c r="A10939" s="62">
        <v>44111805</v>
      </c>
      <c r="B10939" s="63" t="s">
        <v>7670</v>
      </c>
    </row>
    <row r="10940" spans="1:2" x14ac:dyDescent="0.25">
      <c r="A10940" s="62">
        <v>44111806</v>
      </c>
      <c r="B10940" s="63" t="s">
        <v>2006</v>
      </c>
    </row>
    <row r="10941" spans="1:2" x14ac:dyDescent="0.25">
      <c r="A10941" s="62">
        <v>44111807</v>
      </c>
      <c r="B10941" s="63" t="s">
        <v>4737</v>
      </c>
    </row>
    <row r="10942" spans="1:2" x14ac:dyDescent="0.25">
      <c r="A10942" s="62">
        <v>44111808</v>
      </c>
      <c r="B10942" s="63" t="s">
        <v>15213</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5324</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15998</v>
      </c>
    </row>
    <row r="10955" spans="1:2" x14ac:dyDescent="0.25">
      <c r="A10955" s="62">
        <v>44111907</v>
      </c>
      <c r="B10955" s="63" t="s">
        <v>10942</v>
      </c>
    </row>
    <row r="10956" spans="1:2" x14ac:dyDescent="0.25">
      <c r="A10956" s="62">
        <v>44111908</v>
      </c>
      <c r="B10956" s="63" t="s">
        <v>4297</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15334</v>
      </c>
    </row>
    <row r="10978" spans="1:2" x14ac:dyDescent="0.25">
      <c r="A10978" s="62">
        <v>44121604</v>
      </c>
      <c r="B10978" s="63" t="s">
        <v>3722</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18091</v>
      </c>
    </row>
    <row r="10985" spans="1:2" x14ac:dyDescent="0.25">
      <c r="A10985" s="62">
        <v>44121617</v>
      </c>
      <c r="B10985" s="63" t="s">
        <v>12307</v>
      </c>
    </row>
    <row r="10986" spans="1:2" x14ac:dyDescent="0.25">
      <c r="A10986" s="62">
        <v>44121618</v>
      </c>
      <c r="B10986" s="63" t="s">
        <v>5925</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3973</v>
      </c>
    </row>
    <row r="10995" spans="1:2" x14ac:dyDescent="0.25">
      <c r="A10995" s="62">
        <v>44121627</v>
      </c>
      <c r="B10995" s="63" t="s">
        <v>8163</v>
      </c>
    </row>
    <row r="10996" spans="1:2" x14ac:dyDescent="0.25">
      <c r="A10996" s="62">
        <v>44121628</v>
      </c>
      <c r="B10996" s="63" t="s">
        <v>3266</v>
      </c>
    </row>
    <row r="10997" spans="1:2" x14ac:dyDescent="0.25">
      <c r="A10997" s="62">
        <v>44121630</v>
      </c>
      <c r="B10997" s="63" t="s">
        <v>8382</v>
      </c>
    </row>
    <row r="10998" spans="1:2" x14ac:dyDescent="0.25">
      <c r="A10998" s="62">
        <v>44121631</v>
      </c>
      <c r="B10998" s="63" t="s">
        <v>4013</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9985</v>
      </c>
    </row>
    <row r="11010" spans="1:2" x14ac:dyDescent="0.25">
      <c r="A11010" s="62">
        <v>44121708</v>
      </c>
      <c r="B11010" s="63" t="s">
        <v>13769</v>
      </c>
    </row>
    <row r="11011" spans="1:2" x14ac:dyDescent="0.25">
      <c r="A11011" s="62">
        <v>44121709</v>
      </c>
      <c r="B11011" s="63" t="s">
        <v>4507</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14816</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5102</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4819</v>
      </c>
    </row>
    <row r="11026" spans="1:2" x14ac:dyDescent="0.25">
      <c r="A11026" s="62">
        <v>44121807</v>
      </c>
      <c r="B11026" s="63" t="s">
        <v>3356</v>
      </c>
    </row>
    <row r="11027" spans="1:2" x14ac:dyDescent="0.25">
      <c r="A11027" s="62">
        <v>44121808</v>
      </c>
      <c r="B11027" s="63" t="s">
        <v>11247</v>
      </c>
    </row>
    <row r="11028" spans="1:2" x14ac:dyDescent="0.25">
      <c r="A11028" s="62">
        <v>44121902</v>
      </c>
      <c r="B11028" s="63" t="s">
        <v>16095</v>
      </c>
    </row>
    <row r="11029" spans="1:2" x14ac:dyDescent="0.25">
      <c r="A11029" s="62">
        <v>44121904</v>
      </c>
      <c r="B11029" s="63" t="s">
        <v>5335</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5886</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7735</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10664</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12469</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6027</v>
      </c>
    </row>
    <row r="11052" spans="1:2" x14ac:dyDescent="0.25">
      <c r="A11052" s="62">
        <v>44122025</v>
      </c>
      <c r="B11052" s="63" t="s">
        <v>4452</v>
      </c>
    </row>
    <row r="11053" spans="1:2" x14ac:dyDescent="0.25">
      <c r="A11053" s="62">
        <v>44122026</v>
      </c>
      <c r="B11053" s="63" t="s">
        <v>12562</v>
      </c>
    </row>
    <row r="11054" spans="1:2" x14ac:dyDescent="0.25">
      <c r="A11054" s="62">
        <v>44122027</v>
      </c>
      <c r="B11054" s="63" t="s">
        <v>8334</v>
      </c>
    </row>
    <row r="11055" spans="1:2" x14ac:dyDescent="0.25">
      <c r="A11055" s="62">
        <v>44122028</v>
      </c>
      <c r="B11055" s="63" t="s">
        <v>7376</v>
      </c>
    </row>
    <row r="11056" spans="1:2" x14ac:dyDescent="0.25">
      <c r="A11056" s="62">
        <v>44122101</v>
      </c>
      <c r="B11056" s="63" t="s">
        <v>14103</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4077</v>
      </c>
    </row>
    <row r="11061" spans="1:2" x14ac:dyDescent="0.25">
      <c r="A11061" s="62">
        <v>44122107</v>
      </c>
      <c r="B11061" s="63" t="s">
        <v>10095</v>
      </c>
    </row>
    <row r="11062" spans="1:2" x14ac:dyDescent="0.25">
      <c r="A11062" s="62">
        <v>44122109</v>
      </c>
      <c r="B11062" s="63" t="s">
        <v>5416</v>
      </c>
    </row>
    <row r="11063" spans="1:2" x14ac:dyDescent="0.25">
      <c r="A11063" s="62">
        <v>44122110</v>
      </c>
      <c r="B11063" s="63" t="s">
        <v>14853</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15931</v>
      </c>
    </row>
    <row r="11067" spans="1:2" x14ac:dyDescent="0.25">
      <c r="A11067" s="62">
        <v>44122114</v>
      </c>
      <c r="B11067" s="63" t="s">
        <v>13458</v>
      </c>
    </row>
    <row r="11068" spans="1:2" x14ac:dyDescent="0.25">
      <c r="A11068" s="62">
        <v>44122115</v>
      </c>
      <c r="B11068" s="63" t="s">
        <v>5392</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16218</v>
      </c>
    </row>
    <row r="11072" spans="1:2" x14ac:dyDescent="0.25">
      <c r="A11072" s="62">
        <v>44122119</v>
      </c>
      <c r="B11072" s="63" t="s">
        <v>6304</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13605</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8390</v>
      </c>
    </row>
    <row r="11081" spans="1:2" x14ac:dyDescent="0.25">
      <c r="A11081" s="62">
        <v>45101507</v>
      </c>
      <c r="B11081" s="63" t="s">
        <v>10465</v>
      </c>
    </row>
    <row r="11082" spans="1:2" x14ac:dyDescent="0.25">
      <c r="A11082" s="62">
        <v>45101508</v>
      </c>
      <c r="B11082" s="63" t="s">
        <v>5407</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17811</v>
      </c>
    </row>
    <row r="11090" spans="1:2" x14ac:dyDescent="0.25">
      <c r="A11090" s="62">
        <v>45101602</v>
      </c>
      <c r="B11090" s="63" t="s">
        <v>8041</v>
      </c>
    </row>
    <row r="11091" spans="1:2" x14ac:dyDescent="0.25">
      <c r="A11091" s="62">
        <v>45101603</v>
      </c>
      <c r="B11091" s="63" t="s">
        <v>4936</v>
      </c>
    </row>
    <row r="11092" spans="1:2" x14ac:dyDescent="0.25">
      <c r="A11092" s="62">
        <v>45101604</v>
      </c>
      <c r="B11092" s="63" t="s">
        <v>18636</v>
      </c>
    </row>
    <row r="11093" spans="1:2" x14ac:dyDescent="0.25">
      <c r="A11093" s="62">
        <v>45101606</v>
      </c>
      <c r="B11093" s="63" t="s">
        <v>5004</v>
      </c>
    </row>
    <row r="11094" spans="1:2" x14ac:dyDescent="0.25">
      <c r="A11094" s="62">
        <v>45101607</v>
      </c>
      <c r="B11094" s="63" t="s">
        <v>5541</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4263</v>
      </c>
    </row>
    <row r="11103" spans="1:2" x14ac:dyDescent="0.25">
      <c r="A11103" s="62">
        <v>45101705</v>
      </c>
      <c r="B11103" s="63" t="s">
        <v>14895</v>
      </c>
    </row>
    <row r="11104" spans="1:2" x14ac:dyDescent="0.25">
      <c r="A11104" s="62">
        <v>45101706</v>
      </c>
      <c r="B11104" s="63" t="s">
        <v>5122</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5400</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8335</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8387</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4108</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8085</v>
      </c>
    </row>
    <row r="11134" spans="1:2" x14ac:dyDescent="0.25">
      <c r="A11134" s="62">
        <v>45111606</v>
      </c>
      <c r="B11134" s="63" t="s">
        <v>12195</v>
      </c>
    </row>
    <row r="11135" spans="1:2" x14ac:dyDescent="0.25">
      <c r="A11135" s="62">
        <v>45111607</v>
      </c>
      <c r="B11135" s="63" t="s">
        <v>17907</v>
      </c>
    </row>
    <row r="11136" spans="1:2" x14ac:dyDescent="0.25">
      <c r="A11136" s="62">
        <v>45111608</v>
      </c>
      <c r="B11136" s="63" t="s">
        <v>13634</v>
      </c>
    </row>
    <row r="11137" spans="1:2" x14ac:dyDescent="0.25">
      <c r="A11137" s="62">
        <v>45111609</v>
      </c>
      <c r="B11137" s="63" t="s">
        <v>17322</v>
      </c>
    </row>
    <row r="11138" spans="1:2" x14ac:dyDescent="0.25">
      <c r="A11138" s="62">
        <v>45111610</v>
      </c>
      <c r="B11138" s="63" t="s">
        <v>9084</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2922</v>
      </c>
    </row>
    <row r="11152" spans="1:2" x14ac:dyDescent="0.25">
      <c r="A11152" s="62">
        <v>45111801</v>
      </c>
      <c r="B11152" s="63" t="s">
        <v>10297</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3704</v>
      </c>
    </row>
    <row r="11159" spans="1:2" x14ac:dyDescent="0.25">
      <c r="A11159" s="62">
        <v>45111808</v>
      </c>
      <c r="B11159" s="63" t="s">
        <v>15057</v>
      </c>
    </row>
    <row r="11160" spans="1:2" x14ac:dyDescent="0.25">
      <c r="A11160" s="62">
        <v>45111809</v>
      </c>
      <c r="B11160" s="63" t="s">
        <v>8367</v>
      </c>
    </row>
    <row r="11161" spans="1:2" x14ac:dyDescent="0.25">
      <c r="A11161" s="62">
        <v>45111810</v>
      </c>
      <c r="B11161" s="63" t="s">
        <v>3668</v>
      </c>
    </row>
    <row r="11162" spans="1:2" x14ac:dyDescent="0.25">
      <c r="A11162" s="62">
        <v>45111901</v>
      </c>
      <c r="B11162" s="63" t="s">
        <v>11746</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17946</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15494</v>
      </c>
    </row>
    <row r="11170" spans="1:2" x14ac:dyDescent="0.25">
      <c r="A11170" s="62">
        <v>45121503</v>
      </c>
      <c r="B11170" s="63" t="s">
        <v>7467</v>
      </c>
    </row>
    <row r="11171" spans="1:2" x14ac:dyDescent="0.25">
      <c r="A11171" s="62">
        <v>45121504</v>
      </c>
      <c r="B11171" s="63" t="s">
        <v>16122</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5517</v>
      </c>
    </row>
    <row r="11175" spans="1:2" x14ac:dyDescent="0.25">
      <c r="A11175" s="62">
        <v>45121511</v>
      </c>
      <c r="B11175" s="63" t="s">
        <v>8253</v>
      </c>
    </row>
    <row r="11176" spans="1:2" x14ac:dyDescent="0.25">
      <c r="A11176" s="62">
        <v>45121512</v>
      </c>
      <c r="B11176" s="63" t="s">
        <v>5840</v>
      </c>
    </row>
    <row r="11177" spans="1:2" x14ac:dyDescent="0.25">
      <c r="A11177" s="62">
        <v>45121513</v>
      </c>
      <c r="B11177" s="63" t="s">
        <v>18094</v>
      </c>
    </row>
    <row r="11178" spans="1:2" x14ac:dyDescent="0.25">
      <c r="A11178" s="62">
        <v>45121514</v>
      </c>
      <c r="B11178" s="63" t="s">
        <v>7688</v>
      </c>
    </row>
    <row r="11179" spans="1:2" x14ac:dyDescent="0.25">
      <c r="A11179" s="62">
        <v>45121515</v>
      </c>
      <c r="B11179" s="63" t="s">
        <v>2607</v>
      </c>
    </row>
    <row r="11180" spans="1:2" x14ac:dyDescent="0.25">
      <c r="A11180" s="62">
        <v>45121516</v>
      </c>
      <c r="B11180" s="63" t="s">
        <v>11499</v>
      </c>
    </row>
    <row r="11181" spans="1:2" x14ac:dyDescent="0.25">
      <c r="A11181" s="62">
        <v>45121517</v>
      </c>
      <c r="B11181" s="63" t="s">
        <v>5297</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3800</v>
      </c>
    </row>
    <row r="11186" spans="1:2" x14ac:dyDescent="0.25">
      <c r="A11186" s="62">
        <v>45121602</v>
      </c>
      <c r="B11186" s="63" t="s">
        <v>10140</v>
      </c>
    </row>
    <row r="11187" spans="1:2" x14ac:dyDescent="0.25">
      <c r="A11187" s="62">
        <v>45121603</v>
      </c>
      <c r="B11187" s="63" t="s">
        <v>5058</v>
      </c>
    </row>
    <row r="11188" spans="1:2" x14ac:dyDescent="0.25">
      <c r="A11188" s="62">
        <v>45121604</v>
      </c>
      <c r="B11188" s="63" t="s">
        <v>18381</v>
      </c>
    </row>
    <row r="11189" spans="1:2" x14ac:dyDescent="0.25">
      <c r="A11189" s="62">
        <v>45121605</v>
      </c>
      <c r="B11189" s="63" t="s">
        <v>8465</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13972</v>
      </c>
    </row>
    <row r="11193" spans="1:2" x14ac:dyDescent="0.25">
      <c r="A11193" s="62">
        <v>45121609</v>
      </c>
      <c r="B11193" s="63" t="s">
        <v>17535</v>
      </c>
    </row>
    <row r="11194" spans="1:2" x14ac:dyDescent="0.25">
      <c r="A11194" s="62">
        <v>45121610</v>
      </c>
      <c r="B11194" s="63" t="s">
        <v>13185</v>
      </c>
    </row>
    <row r="11195" spans="1:2" x14ac:dyDescent="0.25">
      <c r="A11195" s="62">
        <v>45121611</v>
      </c>
      <c r="B11195" s="63" t="s">
        <v>7769</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13256</v>
      </c>
    </row>
    <row r="11199" spans="1:2" x14ac:dyDescent="0.25">
      <c r="A11199" s="62">
        <v>45121615</v>
      </c>
      <c r="B11199" s="63" t="s">
        <v>7504</v>
      </c>
    </row>
    <row r="11200" spans="1:2" x14ac:dyDescent="0.25">
      <c r="A11200" s="62">
        <v>45121616</v>
      </c>
      <c r="B11200" s="63" t="s">
        <v>18536</v>
      </c>
    </row>
    <row r="11201" spans="1:2" x14ac:dyDescent="0.25">
      <c r="A11201" s="62">
        <v>45121617</v>
      </c>
      <c r="B11201" s="63" t="s">
        <v>5698</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8032</v>
      </c>
    </row>
    <row r="11205" spans="1:2" x14ac:dyDescent="0.25">
      <c r="A11205" s="62">
        <v>45121621</v>
      </c>
      <c r="B11205" s="63" t="s">
        <v>15953</v>
      </c>
    </row>
    <row r="11206" spans="1:2" x14ac:dyDescent="0.25">
      <c r="A11206" s="62">
        <v>45121622</v>
      </c>
      <c r="B11206" s="63" t="s">
        <v>10819</v>
      </c>
    </row>
    <row r="11207" spans="1:2" x14ac:dyDescent="0.25">
      <c r="A11207" s="62">
        <v>45121623</v>
      </c>
      <c r="B11207" s="63" t="s">
        <v>15287</v>
      </c>
    </row>
    <row r="11208" spans="1:2" x14ac:dyDescent="0.25">
      <c r="A11208" s="62">
        <v>45121701</v>
      </c>
      <c r="B11208" s="63" t="s">
        <v>3341</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4842</v>
      </c>
    </row>
    <row r="11212" spans="1:2" x14ac:dyDescent="0.25">
      <c r="A11212" s="62">
        <v>45121705</v>
      </c>
      <c r="B11212" s="63" t="s">
        <v>10331</v>
      </c>
    </row>
    <row r="11213" spans="1:2" x14ac:dyDescent="0.25">
      <c r="A11213" s="62">
        <v>45121706</v>
      </c>
      <c r="B11213" s="63" t="s">
        <v>4980</v>
      </c>
    </row>
    <row r="11214" spans="1:2" x14ac:dyDescent="0.25">
      <c r="A11214" s="62">
        <v>45121801</v>
      </c>
      <c r="B11214" s="63" t="s">
        <v>16290</v>
      </c>
    </row>
    <row r="11215" spans="1:2" x14ac:dyDescent="0.25">
      <c r="A11215" s="62">
        <v>45121802</v>
      </c>
      <c r="B11215" s="63" t="s">
        <v>8223</v>
      </c>
    </row>
    <row r="11216" spans="1:2" x14ac:dyDescent="0.25">
      <c r="A11216" s="62">
        <v>45121803</v>
      </c>
      <c r="B11216" s="63" t="s">
        <v>1851</v>
      </c>
    </row>
    <row r="11217" spans="1:2" x14ac:dyDescent="0.25">
      <c r="A11217" s="62">
        <v>45121804</v>
      </c>
      <c r="B11217" s="63" t="s">
        <v>4401</v>
      </c>
    </row>
    <row r="11218" spans="1:2" x14ac:dyDescent="0.25">
      <c r="A11218" s="62">
        <v>45121805</v>
      </c>
      <c r="B11218" s="63" t="s">
        <v>13388</v>
      </c>
    </row>
    <row r="11219" spans="1:2" x14ac:dyDescent="0.25">
      <c r="A11219" s="62">
        <v>45121806</v>
      </c>
      <c r="B11219" s="63" t="s">
        <v>11374</v>
      </c>
    </row>
    <row r="11220" spans="1:2" x14ac:dyDescent="0.25">
      <c r="A11220" s="62">
        <v>45121807</v>
      </c>
      <c r="B11220" s="63" t="s">
        <v>4761</v>
      </c>
    </row>
    <row r="11221" spans="1:2" x14ac:dyDescent="0.25">
      <c r="A11221" s="62">
        <v>45121808</v>
      </c>
      <c r="B11221" s="63" t="s">
        <v>5691</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5468</v>
      </c>
    </row>
    <row r="11228" spans="1:2" x14ac:dyDescent="0.25">
      <c r="A11228" s="62">
        <v>45131601</v>
      </c>
      <c r="B11228" s="63" t="s">
        <v>7419</v>
      </c>
    </row>
    <row r="11229" spans="1:2" x14ac:dyDescent="0.25">
      <c r="A11229" s="62">
        <v>45131604</v>
      </c>
      <c r="B11229" s="63" t="s">
        <v>10904</v>
      </c>
    </row>
    <row r="11230" spans="1:2" x14ac:dyDescent="0.25">
      <c r="A11230" s="62">
        <v>45131701</v>
      </c>
      <c r="B11230" s="63" t="s">
        <v>4032</v>
      </c>
    </row>
    <row r="11231" spans="1:2" x14ac:dyDescent="0.25">
      <c r="A11231" s="62">
        <v>45141501</v>
      </c>
      <c r="B11231" s="63" t="s">
        <v>7788</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13489</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6104</v>
      </c>
    </row>
    <row r="11240" spans="1:2" x14ac:dyDescent="0.25">
      <c r="A11240" s="62">
        <v>46101505</v>
      </c>
      <c r="B11240" s="63" t="s">
        <v>17007</v>
      </c>
    </row>
    <row r="11241" spans="1:2" x14ac:dyDescent="0.25">
      <c r="A11241" s="62">
        <v>46101506</v>
      </c>
      <c r="B11241" s="63" t="s">
        <v>4976</v>
      </c>
    </row>
    <row r="11242" spans="1:2" x14ac:dyDescent="0.25">
      <c r="A11242" s="62">
        <v>46101601</v>
      </c>
      <c r="B11242" s="63" t="s">
        <v>6159</v>
      </c>
    </row>
    <row r="11243" spans="1:2" x14ac:dyDescent="0.25">
      <c r="A11243" s="62">
        <v>46101701</v>
      </c>
      <c r="B11243" s="63" t="s">
        <v>15854</v>
      </c>
    </row>
    <row r="11244" spans="1:2" x14ac:dyDescent="0.25">
      <c r="A11244" s="62">
        <v>46101702</v>
      </c>
      <c r="B11244" s="63" t="s">
        <v>6663</v>
      </c>
    </row>
    <row r="11245" spans="1:2" x14ac:dyDescent="0.25">
      <c r="A11245" s="62">
        <v>46101801</v>
      </c>
      <c r="B11245" s="63" t="s">
        <v>8261</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16038</v>
      </c>
    </row>
    <row r="11253" spans="1:2" x14ac:dyDescent="0.25">
      <c r="A11253" s="62">
        <v>46111801</v>
      </c>
      <c r="B11253" s="63" t="s">
        <v>9521</v>
      </c>
    </row>
    <row r="11254" spans="1:2" x14ac:dyDescent="0.25">
      <c r="A11254" s="62">
        <v>46121501</v>
      </c>
      <c r="B11254" s="63" t="s">
        <v>8454</v>
      </c>
    </row>
    <row r="11255" spans="1:2" x14ac:dyDescent="0.25">
      <c r="A11255" s="62">
        <v>46121502</v>
      </c>
      <c r="B11255" s="63" t="s">
        <v>5325</v>
      </c>
    </row>
    <row r="11256" spans="1:2" x14ac:dyDescent="0.25">
      <c r="A11256" s="62">
        <v>46121503</v>
      </c>
      <c r="B11256" s="63" t="s">
        <v>5287</v>
      </c>
    </row>
    <row r="11257" spans="1:2" x14ac:dyDescent="0.25">
      <c r="A11257" s="62">
        <v>46121504</v>
      </c>
      <c r="B11257" s="63" t="s">
        <v>9292</v>
      </c>
    </row>
    <row r="11258" spans="1:2" x14ac:dyDescent="0.25">
      <c r="A11258" s="62">
        <v>46121505</v>
      </c>
      <c r="B11258" s="63" t="s">
        <v>8332</v>
      </c>
    </row>
    <row r="11259" spans="1:2" x14ac:dyDescent="0.25">
      <c r="A11259" s="62">
        <v>46121506</v>
      </c>
      <c r="B11259" s="63" t="s">
        <v>11528</v>
      </c>
    </row>
    <row r="11260" spans="1:2" x14ac:dyDescent="0.25">
      <c r="A11260" s="62">
        <v>46121507</v>
      </c>
      <c r="B11260" s="63" t="s">
        <v>8267</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15234</v>
      </c>
    </row>
    <row r="11269" spans="1:2" x14ac:dyDescent="0.25">
      <c r="A11269" s="62">
        <v>46121604</v>
      </c>
      <c r="B11269" s="63" t="s">
        <v>13684</v>
      </c>
    </row>
    <row r="11270" spans="1:2" x14ac:dyDescent="0.25">
      <c r="A11270" s="62">
        <v>46121605</v>
      </c>
      <c r="B11270" s="63" t="s">
        <v>16175</v>
      </c>
    </row>
    <row r="11271" spans="1:2" x14ac:dyDescent="0.25">
      <c r="A11271" s="62">
        <v>46131501</v>
      </c>
      <c r="B11271" s="63" t="s">
        <v>13880</v>
      </c>
    </row>
    <row r="11272" spans="1:2" x14ac:dyDescent="0.25">
      <c r="A11272" s="62">
        <v>46131502</v>
      </c>
      <c r="B11272" s="63" t="s">
        <v>10983</v>
      </c>
    </row>
    <row r="11273" spans="1:2" x14ac:dyDescent="0.25">
      <c r="A11273" s="62">
        <v>46131503</v>
      </c>
      <c r="B11273" s="63" t="s">
        <v>7861</v>
      </c>
    </row>
    <row r="11274" spans="1:2" x14ac:dyDescent="0.25">
      <c r="A11274" s="62">
        <v>46131504</v>
      </c>
      <c r="B11274" s="63" t="s">
        <v>9308</v>
      </c>
    </row>
    <row r="11275" spans="1:2" x14ac:dyDescent="0.25">
      <c r="A11275" s="62">
        <v>46131505</v>
      </c>
      <c r="B11275" s="63" t="s">
        <v>5069</v>
      </c>
    </row>
    <row r="11276" spans="1:2" x14ac:dyDescent="0.25">
      <c r="A11276" s="62">
        <v>46131601</v>
      </c>
      <c r="B11276" s="63" t="s">
        <v>14120</v>
      </c>
    </row>
    <row r="11277" spans="1:2" x14ac:dyDescent="0.25">
      <c r="A11277" s="62">
        <v>46131602</v>
      </c>
      <c r="B11277" s="63" t="s">
        <v>16528</v>
      </c>
    </row>
    <row r="11278" spans="1:2" x14ac:dyDescent="0.25">
      <c r="A11278" s="62">
        <v>46131603</v>
      </c>
      <c r="B11278" s="63" t="s">
        <v>17342</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18046</v>
      </c>
    </row>
    <row r="11295" spans="1:2" x14ac:dyDescent="0.25">
      <c r="A11295" s="62">
        <v>46151702</v>
      </c>
      <c r="B11295" s="63" t="s">
        <v>8427</v>
      </c>
    </row>
    <row r="11296" spans="1:2" x14ac:dyDescent="0.25">
      <c r="A11296" s="62">
        <v>46151703</v>
      </c>
      <c r="B11296" s="63" t="s">
        <v>10950</v>
      </c>
    </row>
    <row r="11297" spans="1:2" x14ac:dyDescent="0.25">
      <c r="A11297" s="62">
        <v>46151704</v>
      </c>
      <c r="B11297" s="63" t="s">
        <v>4459</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8606</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5630</v>
      </c>
    </row>
    <row r="11312" spans="1:2" x14ac:dyDescent="0.25">
      <c r="A11312" s="62">
        <v>46161504</v>
      </c>
      <c r="B11312" s="63" t="s">
        <v>10491</v>
      </c>
    </row>
    <row r="11313" spans="1:2" x14ac:dyDescent="0.25">
      <c r="A11313" s="62">
        <v>46161505</v>
      </c>
      <c r="B11313" s="63" t="s">
        <v>13879</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11693</v>
      </c>
    </row>
    <row r="11318" spans="1:2" x14ac:dyDescent="0.25">
      <c r="A11318" s="62">
        <v>46161510</v>
      </c>
      <c r="B11318" s="63" t="s">
        <v>17254</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10045</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7892</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8501</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15380</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11908</v>
      </c>
    </row>
    <row r="11340" spans="1:2" x14ac:dyDescent="0.25">
      <c r="A11340" s="62">
        <v>46171602</v>
      </c>
      <c r="B11340" s="63" t="s">
        <v>2906</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8154</v>
      </c>
    </row>
    <row r="11346" spans="1:2" x14ac:dyDescent="0.25">
      <c r="A11346" s="62">
        <v>46171608</v>
      </c>
      <c r="B11346" s="63" t="s">
        <v>6180</v>
      </c>
    </row>
    <row r="11347" spans="1:2" x14ac:dyDescent="0.25">
      <c r="A11347" s="62">
        <v>46171609</v>
      </c>
      <c r="B11347" s="63" t="s">
        <v>10124</v>
      </c>
    </row>
    <row r="11348" spans="1:2" x14ac:dyDescent="0.25">
      <c r="A11348" s="62">
        <v>46171610</v>
      </c>
      <c r="B11348" s="63" t="s">
        <v>17790</v>
      </c>
    </row>
    <row r="11349" spans="1:2" x14ac:dyDescent="0.25">
      <c r="A11349" s="62">
        <v>46171611</v>
      </c>
      <c r="B11349" s="63" t="s">
        <v>10217</v>
      </c>
    </row>
    <row r="11350" spans="1:2" x14ac:dyDescent="0.25">
      <c r="A11350" s="62">
        <v>46171612</v>
      </c>
      <c r="B11350" s="63" t="s">
        <v>13583</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4740</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9930</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5435</v>
      </c>
    </row>
    <row r="11361" spans="1:2" x14ac:dyDescent="0.25">
      <c r="A11361" s="62">
        <v>46181503</v>
      </c>
      <c r="B11361" s="63" t="s">
        <v>18342</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18458</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8202</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15673</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5411</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7348</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9717</v>
      </c>
    </row>
    <row r="11386" spans="1:2" x14ac:dyDescent="0.25">
      <c r="A11386" s="62">
        <v>46181601</v>
      </c>
      <c r="B11386" s="63" t="s">
        <v>13462</v>
      </c>
    </row>
    <row r="11387" spans="1:2" x14ac:dyDescent="0.25">
      <c r="A11387" s="62">
        <v>46181602</v>
      </c>
      <c r="B11387" s="63" t="s">
        <v>6152</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7850</v>
      </c>
    </row>
    <row r="11392" spans="1:2" x14ac:dyDescent="0.25">
      <c r="A11392" s="62">
        <v>46181701</v>
      </c>
      <c r="B11392" s="63" t="s">
        <v>12336</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7751</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10236</v>
      </c>
    </row>
    <row r="11401" spans="1:2" x14ac:dyDescent="0.25">
      <c r="A11401" s="62">
        <v>46181803</v>
      </c>
      <c r="B11401" s="63" t="s">
        <v>18387</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7562</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4091</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5687</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5447</v>
      </c>
    </row>
    <row r="11430" spans="1:2" x14ac:dyDescent="0.25">
      <c r="A11430" s="62">
        <v>46182204</v>
      </c>
      <c r="B11430" s="63" t="s">
        <v>8269</v>
      </c>
    </row>
    <row r="11431" spans="1:2" x14ac:dyDescent="0.25">
      <c r="A11431" s="62">
        <v>46182205</v>
      </c>
      <c r="B11431" s="63" t="s">
        <v>1195</v>
      </c>
    </row>
    <row r="11432" spans="1:2" x14ac:dyDescent="0.25">
      <c r="A11432" s="62">
        <v>46182206</v>
      </c>
      <c r="B11432" s="63" t="s">
        <v>7784</v>
      </c>
    </row>
    <row r="11433" spans="1:2" x14ac:dyDescent="0.25">
      <c r="A11433" s="62">
        <v>46182207</v>
      </c>
      <c r="B11433" s="63" t="s">
        <v>4265</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5361</v>
      </c>
    </row>
    <row r="11446" spans="1:2" x14ac:dyDescent="0.25">
      <c r="A11446" s="62">
        <v>46191502</v>
      </c>
      <c r="B11446" s="63" t="s">
        <v>4533</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7314</v>
      </c>
    </row>
    <row r="11458" spans="1:2" x14ac:dyDescent="0.25">
      <c r="A11458" s="62">
        <v>46191609</v>
      </c>
      <c r="B11458" s="63" t="s">
        <v>14924</v>
      </c>
    </row>
    <row r="11459" spans="1:2" x14ac:dyDescent="0.25">
      <c r="A11459" s="62">
        <v>46191610</v>
      </c>
      <c r="B11459" s="63" t="s">
        <v>7488</v>
      </c>
    </row>
    <row r="11460" spans="1:2" x14ac:dyDescent="0.25">
      <c r="A11460" s="62">
        <v>47101501</v>
      </c>
      <c r="B11460" s="63" t="s">
        <v>12394</v>
      </c>
    </row>
    <row r="11461" spans="1:2" x14ac:dyDescent="0.25">
      <c r="A11461" s="62">
        <v>47101502</v>
      </c>
      <c r="B11461" s="63" t="s">
        <v>4391</v>
      </c>
    </row>
    <row r="11462" spans="1:2" x14ac:dyDescent="0.25">
      <c r="A11462" s="62">
        <v>47101503</v>
      </c>
      <c r="B11462" s="63" t="s">
        <v>14521</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4725</v>
      </c>
    </row>
    <row r="11472" spans="1:2" x14ac:dyDescent="0.25">
      <c r="A11472" s="62">
        <v>47101513</v>
      </c>
      <c r="B11472" s="63" t="s">
        <v>15946</v>
      </c>
    </row>
    <row r="11473" spans="1:2" x14ac:dyDescent="0.25">
      <c r="A11473" s="62">
        <v>47101514</v>
      </c>
      <c r="B11473" s="63" t="s">
        <v>17962</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10214</v>
      </c>
    </row>
    <row r="11479" spans="1:2" x14ac:dyDescent="0.25">
      <c r="A11479" s="62">
        <v>47101522</v>
      </c>
      <c r="B11479" s="63" t="s">
        <v>4482</v>
      </c>
    </row>
    <row r="11480" spans="1:2" x14ac:dyDescent="0.25">
      <c r="A11480" s="62">
        <v>47101523</v>
      </c>
      <c r="B11480" s="63" t="s">
        <v>5033</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7451</v>
      </c>
    </row>
    <row r="11484" spans="1:2" x14ac:dyDescent="0.25">
      <c r="A11484" s="62">
        <v>47101527</v>
      </c>
      <c r="B11484" s="63" t="s">
        <v>17742</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5978</v>
      </c>
    </row>
    <row r="11488" spans="1:2" x14ac:dyDescent="0.25">
      <c r="A11488" s="62">
        <v>47101531</v>
      </c>
      <c r="B11488" s="63" t="s">
        <v>5498</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8025</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5174</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17775</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5718</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4440</v>
      </c>
    </row>
    <row r="11516" spans="1:2" x14ac:dyDescent="0.25">
      <c r="A11516" s="62">
        <v>47111603</v>
      </c>
      <c r="B11516" s="63" t="s">
        <v>3951</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15927</v>
      </c>
    </row>
    <row r="11523" spans="1:2" x14ac:dyDescent="0.25">
      <c r="A11523" s="62">
        <v>47121605</v>
      </c>
      <c r="B11523" s="63" t="s">
        <v>14183</v>
      </c>
    </row>
    <row r="11524" spans="1:2" x14ac:dyDescent="0.25">
      <c r="A11524" s="62">
        <v>47121606</v>
      </c>
      <c r="B11524" s="63" t="s">
        <v>15770</v>
      </c>
    </row>
    <row r="11525" spans="1:2" x14ac:dyDescent="0.25">
      <c r="A11525" s="62">
        <v>47121607</v>
      </c>
      <c r="B11525" s="63" t="s">
        <v>10441</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8064</v>
      </c>
    </row>
    <row r="11542" spans="1:2" x14ac:dyDescent="0.25">
      <c r="A11542" s="62">
        <v>47121803</v>
      </c>
      <c r="B11542" s="63" t="s">
        <v>14427</v>
      </c>
    </row>
    <row r="11543" spans="1:2" x14ac:dyDescent="0.25">
      <c r="A11543" s="62">
        <v>47121804</v>
      </c>
      <c r="B11543" s="63" t="s">
        <v>17320</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7533</v>
      </c>
    </row>
    <row r="11547" spans="1:2" x14ac:dyDescent="0.25">
      <c r="A11547" s="62">
        <v>47121808</v>
      </c>
      <c r="B11547" s="63" t="s">
        <v>13630</v>
      </c>
    </row>
    <row r="11548" spans="1:2" x14ac:dyDescent="0.25">
      <c r="A11548" s="62">
        <v>47121809</v>
      </c>
      <c r="B11548" s="63" t="s">
        <v>16440</v>
      </c>
    </row>
    <row r="11549" spans="1:2" x14ac:dyDescent="0.25">
      <c r="A11549" s="62">
        <v>47121810</v>
      </c>
      <c r="B11549" s="63" t="s">
        <v>8762</v>
      </c>
    </row>
    <row r="11550" spans="1:2" x14ac:dyDescent="0.25">
      <c r="A11550" s="62">
        <v>47121811</v>
      </c>
      <c r="B11550" s="63" t="s">
        <v>13708</v>
      </c>
    </row>
    <row r="11551" spans="1:2" x14ac:dyDescent="0.25">
      <c r="A11551" s="62">
        <v>47121812</v>
      </c>
      <c r="B11551" s="63" t="s">
        <v>8247</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5082</v>
      </c>
    </row>
    <row r="11560" spans="1:2" x14ac:dyDescent="0.25">
      <c r="A11560" s="62">
        <v>47131602</v>
      </c>
      <c r="B11560" s="63" t="s">
        <v>12137</v>
      </c>
    </row>
    <row r="11561" spans="1:2" x14ac:dyDescent="0.25">
      <c r="A11561" s="62">
        <v>47131603</v>
      </c>
      <c r="B11561" s="63" t="s">
        <v>5612</v>
      </c>
    </row>
    <row r="11562" spans="1:2" x14ac:dyDescent="0.25">
      <c r="A11562" s="62">
        <v>47131604</v>
      </c>
      <c r="B11562" s="63" t="s">
        <v>17593</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17550</v>
      </c>
    </row>
    <row r="11566" spans="1:2" x14ac:dyDescent="0.25">
      <c r="A11566" s="62">
        <v>47131610</v>
      </c>
      <c r="B11566" s="63" t="s">
        <v>8579</v>
      </c>
    </row>
    <row r="11567" spans="1:2" x14ac:dyDescent="0.25">
      <c r="A11567" s="62">
        <v>47131611</v>
      </c>
      <c r="B11567" s="63" t="s">
        <v>13289</v>
      </c>
    </row>
    <row r="11568" spans="1:2" x14ac:dyDescent="0.25">
      <c r="A11568" s="62">
        <v>47131612</v>
      </c>
      <c r="B11568" s="63" t="s">
        <v>18258</v>
      </c>
    </row>
    <row r="11569" spans="1:2" x14ac:dyDescent="0.25">
      <c r="A11569" s="62">
        <v>47131613</v>
      </c>
      <c r="B11569" s="63" t="s">
        <v>13200</v>
      </c>
    </row>
    <row r="11570" spans="1:2" x14ac:dyDescent="0.25">
      <c r="A11570" s="62">
        <v>47131614</v>
      </c>
      <c r="B11570" s="63" t="s">
        <v>17375</v>
      </c>
    </row>
    <row r="11571" spans="1:2" x14ac:dyDescent="0.25">
      <c r="A11571" s="62">
        <v>47131615</v>
      </c>
      <c r="B11571" s="63" t="s">
        <v>8609</v>
      </c>
    </row>
    <row r="11572" spans="1:2" x14ac:dyDescent="0.25">
      <c r="A11572" s="62">
        <v>47131616</v>
      </c>
      <c r="B11572" s="63" t="s">
        <v>14734</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9380</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5815</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7384</v>
      </c>
    </row>
    <row r="11585" spans="1:2" x14ac:dyDescent="0.25">
      <c r="A11585" s="62">
        <v>47131710</v>
      </c>
      <c r="B11585" s="63" t="s">
        <v>6952</v>
      </c>
    </row>
    <row r="11586" spans="1:2" x14ac:dyDescent="0.25">
      <c r="A11586" s="62">
        <v>47131711</v>
      </c>
      <c r="B11586" s="63" t="s">
        <v>17372</v>
      </c>
    </row>
    <row r="11587" spans="1:2" x14ac:dyDescent="0.25">
      <c r="A11587" s="62">
        <v>47131801</v>
      </c>
      <c r="B11587" s="63" t="s">
        <v>11851</v>
      </c>
    </row>
    <row r="11588" spans="1:2" x14ac:dyDescent="0.25">
      <c r="A11588" s="62">
        <v>47131802</v>
      </c>
      <c r="B11588" s="63" t="s">
        <v>17392</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3803</v>
      </c>
    </row>
    <row r="11594" spans="1:2" x14ac:dyDescent="0.25">
      <c r="A11594" s="62">
        <v>47131808</v>
      </c>
      <c r="B11594" s="63" t="s">
        <v>14622</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8523</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5224</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6480</v>
      </c>
    </row>
    <row r="11607" spans="1:2" x14ac:dyDescent="0.25">
      <c r="A11607" s="62">
        <v>47131821</v>
      </c>
      <c r="B11607" s="63" t="s">
        <v>13321</v>
      </c>
    </row>
    <row r="11608" spans="1:2" x14ac:dyDescent="0.25">
      <c r="A11608" s="62">
        <v>47131822</v>
      </c>
      <c r="B11608" s="63" t="s">
        <v>18025</v>
      </c>
    </row>
    <row r="11609" spans="1:2" x14ac:dyDescent="0.25">
      <c r="A11609" s="62">
        <v>47131823</v>
      </c>
      <c r="B11609" s="63" t="s">
        <v>14866</v>
      </c>
    </row>
    <row r="11610" spans="1:2" x14ac:dyDescent="0.25">
      <c r="A11610" s="62">
        <v>47131824</v>
      </c>
      <c r="B11610" s="63" t="s">
        <v>4793</v>
      </c>
    </row>
    <row r="11611" spans="1:2" x14ac:dyDescent="0.25">
      <c r="A11611" s="62">
        <v>47131825</v>
      </c>
      <c r="B11611" s="63" t="s">
        <v>16303</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14433</v>
      </c>
    </row>
    <row r="11615" spans="1:2" x14ac:dyDescent="0.25">
      <c r="A11615" s="62">
        <v>47131829</v>
      </c>
      <c r="B11615" s="63" t="s">
        <v>15665</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5259</v>
      </c>
    </row>
    <row r="11620" spans="1:2" x14ac:dyDescent="0.25">
      <c r="A11620" s="62">
        <v>47131834</v>
      </c>
      <c r="B11620" s="63" t="s">
        <v>2667</v>
      </c>
    </row>
    <row r="11621" spans="1:2" x14ac:dyDescent="0.25">
      <c r="A11621" s="62">
        <v>47131901</v>
      </c>
      <c r="B11621" s="63" t="s">
        <v>9352</v>
      </c>
    </row>
    <row r="11622" spans="1:2" x14ac:dyDescent="0.25">
      <c r="A11622" s="62">
        <v>47131902</v>
      </c>
      <c r="B11622" s="63" t="s">
        <v>5312</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15572</v>
      </c>
    </row>
    <row r="11634" spans="1:2" x14ac:dyDescent="0.25">
      <c r="A11634" s="62">
        <v>48101503</v>
      </c>
      <c r="B11634" s="63" t="s">
        <v>9980</v>
      </c>
    </row>
    <row r="11635" spans="1:2" x14ac:dyDescent="0.25">
      <c r="A11635" s="62">
        <v>48101504</v>
      </c>
      <c r="B11635" s="63" t="s">
        <v>4674</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8781</v>
      </c>
    </row>
    <row r="11639" spans="1:2" x14ac:dyDescent="0.25">
      <c r="A11639" s="62">
        <v>48101508</v>
      </c>
      <c r="B11639" s="63" t="s">
        <v>11437</v>
      </c>
    </row>
    <row r="11640" spans="1:2" x14ac:dyDescent="0.25">
      <c r="A11640" s="62">
        <v>48101509</v>
      </c>
      <c r="B11640" s="63" t="s">
        <v>15475</v>
      </c>
    </row>
    <row r="11641" spans="1:2" x14ac:dyDescent="0.25">
      <c r="A11641" s="62">
        <v>48101510</v>
      </c>
      <c r="B11641" s="63" t="s">
        <v>14684</v>
      </c>
    </row>
    <row r="11642" spans="1:2" x14ac:dyDescent="0.25">
      <c r="A11642" s="62">
        <v>48101511</v>
      </c>
      <c r="B11642" s="63" t="s">
        <v>11372</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3735</v>
      </c>
    </row>
    <row r="11650" spans="1:2" x14ac:dyDescent="0.25">
      <c r="A11650" s="62">
        <v>48101519</v>
      </c>
      <c r="B11650" s="63" t="s">
        <v>4505</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8907</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2288</v>
      </c>
    </row>
    <row r="11670" spans="1:2" x14ac:dyDescent="0.25">
      <c r="A11670" s="62">
        <v>48101607</v>
      </c>
      <c r="B11670" s="63" t="s">
        <v>5137</v>
      </c>
    </row>
    <row r="11671" spans="1:2" x14ac:dyDescent="0.25">
      <c r="A11671" s="62">
        <v>48101608</v>
      </c>
      <c r="B11671" s="63" t="s">
        <v>1649</v>
      </c>
    </row>
    <row r="11672" spans="1:2" x14ac:dyDescent="0.25">
      <c r="A11672" s="62">
        <v>48101609</v>
      </c>
      <c r="B11672" s="63" t="s">
        <v>8612</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7605</v>
      </c>
    </row>
    <row r="11679" spans="1:2" x14ac:dyDescent="0.25">
      <c r="A11679" s="62">
        <v>48101616</v>
      </c>
      <c r="B11679" s="63" t="s">
        <v>17633</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7536</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8162</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11105</v>
      </c>
    </row>
    <row r="11696" spans="1:2" x14ac:dyDescent="0.25">
      <c r="A11696" s="62">
        <v>48101801</v>
      </c>
      <c r="B11696" s="63" t="s">
        <v>2709</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9732</v>
      </c>
    </row>
    <row r="11700" spans="1:2" x14ac:dyDescent="0.25">
      <c r="A11700" s="62">
        <v>48101805</v>
      </c>
      <c r="B11700" s="63" t="s">
        <v>8328</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4511</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6465</v>
      </c>
    </row>
    <row r="11709" spans="1:2" x14ac:dyDescent="0.25">
      <c r="A11709" s="62">
        <v>48101814</v>
      </c>
      <c r="B11709" s="63" t="s">
        <v>17585</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18420</v>
      </c>
    </row>
    <row r="11717" spans="1:2" x14ac:dyDescent="0.25">
      <c r="A11717" s="62">
        <v>48101905</v>
      </c>
      <c r="B11717" s="63" t="s">
        <v>8549</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10093</v>
      </c>
    </row>
    <row r="11722" spans="1:2" x14ac:dyDescent="0.25">
      <c r="A11722" s="62">
        <v>48101910</v>
      </c>
      <c r="B11722" s="63" t="s">
        <v>5086</v>
      </c>
    </row>
    <row r="11723" spans="1:2" x14ac:dyDescent="0.25">
      <c r="A11723" s="62">
        <v>48101911</v>
      </c>
      <c r="B11723" s="63" t="s">
        <v>5847</v>
      </c>
    </row>
    <row r="11724" spans="1:2" x14ac:dyDescent="0.25">
      <c r="A11724" s="62">
        <v>48101912</v>
      </c>
      <c r="B11724" s="63" t="s">
        <v>7395</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14951</v>
      </c>
    </row>
    <row r="11731" spans="1:2" x14ac:dyDescent="0.25">
      <c r="A11731" s="62">
        <v>48101919</v>
      </c>
      <c r="B11731" s="63" t="s">
        <v>4230</v>
      </c>
    </row>
    <row r="11732" spans="1:2" x14ac:dyDescent="0.25">
      <c r="A11732" s="62">
        <v>48101920</v>
      </c>
      <c r="B11732" s="63" t="s">
        <v>7487</v>
      </c>
    </row>
    <row r="11733" spans="1:2" x14ac:dyDescent="0.25">
      <c r="A11733" s="62">
        <v>48102001</v>
      </c>
      <c r="B11733" s="63" t="s">
        <v>10432</v>
      </c>
    </row>
    <row r="11734" spans="1:2" x14ac:dyDescent="0.25">
      <c r="A11734" s="62">
        <v>48102002</v>
      </c>
      <c r="B11734" s="63" t="s">
        <v>7642</v>
      </c>
    </row>
    <row r="11735" spans="1:2" x14ac:dyDescent="0.25">
      <c r="A11735" s="62">
        <v>48102003</v>
      </c>
      <c r="B11735" s="63" t="s">
        <v>14792</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10837</v>
      </c>
    </row>
    <row r="11744" spans="1:2" x14ac:dyDescent="0.25">
      <c r="A11744" s="62">
        <v>48102105</v>
      </c>
      <c r="B11744" s="63" t="s">
        <v>18349</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8075</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7658</v>
      </c>
    </row>
    <row r="11757" spans="1:2" x14ac:dyDescent="0.25">
      <c r="A11757" s="62">
        <v>48111201</v>
      </c>
      <c r="B11757" s="63" t="s">
        <v>9333</v>
      </c>
    </row>
    <row r="11758" spans="1:2" x14ac:dyDescent="0.25">
      <c r="A11758" s="62">
        <v>48111202</v>
      </c>
      <c r="B11758" s="63" t="s">
        <v>13693</v>
      </c>
    </row>
    <row r="11759" spans="1:2" x14ac:dyDescent="0.25">
      <c r="A11759" s="62">
        <v>48111301</v>
      </c>
      <c r="B11759" s="63" t="s">
        <v>6394</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18114</v>
      </c>
    </row>
    <row r="11766" spans="1:2" x14ac:dyDescent="0.25">
      <c r="A11766" s="62">
        <v>48111405</v>
      </c>
      <c r="B11766" s="63" t="s">
        <v>14089</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4614</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15420</v>
      </c>
    </row>
    <row r="11782" spans="1:2" x14ac:dyDescent="0.25">
      <c r="A11782" s="62">
        <v>49101612</v>
      </c>
      <c r="B11782" s="63" t="s">
        <v>4743</v>
      </c>
    </row>
    <row r="11783" spans="1:2" x14ac:dyDescent="0.25">
      <c r="A11783" s="62">
        <v>49101613</v>
      </c>
      <c r="B11783" s="63" t="s">
        <v>12758</v>
      </c>
    </row>
    <row r="11784" spans="1:2" x14ac:dyDescent="0.25">
      <c r="A11784" s="62">
        <v>49101701</v>
      </c>
      <c r="B11784" s="63" t="s">
        <v>3666</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7749</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14856</v>
      </c>
    </row>
    <row r="11800" spans="1:2" x14ac:dyDescent="0.25">
      <c r="A11800" s="62">
        <v>49121601</v>
      </c>
      <c r="B11800" s="63" t="s">
        <v>3703</v>
      </c>
    </row>
    <row r="11801" spans="1:2" x14ac:dyDescent="0.25">
      <c r="A11801" s="62">
        <v>49121602</v>
      </c>
      <c r="B11801" s="63" t="s">
        <v>14156</v>
      </c>
    </row>
    <row r="11802" spans="1:2" x14ac:dyDescent="0.25">
      <c r="A11802" s="62">
        <v>49121603</v>
      </c>
      <c r="B11802" s="63" t="s">
        <v>9781</v>
      </c>
    </row>
    <row r="11803" spans="1:2" x14ac:dyDescent="0.25">
      <c r="A11803" s="62">
        <v>49131501</v>
      </c>
      <c r="B11803" s="63" t="s">
        <v>4885</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4985</v>
      </c>
    </row>
    <row r="11807" spans="1:2" x14ac:dyDescent="0.25">
      <c r="A11807" s="62">
        <v>49131505</v>
      </c>
      <c r="B11807" s="63" t="s">
        <v>15589</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15971</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6461</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15630</v>
      </c>
    </row>
    <row r="11830" spans="1:2" x14ac:dyDescent="0.25">
      <c r="A11830" s="62">
        <v>49151502</v>
      </c>
      <c r="B11830" s="63" t="s">
        <v>4019</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5024</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6061</v>
      </c>
    </row>
    <row r="11838" spans="1:2" x14ac:dyDescent="0.25">
      <c r="A11838" s="62">
        <v>49161502</v>
      </c>
      <c r="B11838" s="63" t="s">
        <v>8062</v>
      </c>
    </row>
    <row r="11839" spans="1:2" x14ac:dyDescent="0.25">
      <c r="A11839" s="62">
        <v>49161503</v>
      </c>
      <c r="B11839" s="63" t="s">
        <v>11563</v>
      </c>
    </row>
    <row r="11840" spans="1:2" x14ac:dyDescent="0.25">
      <c r="A11840" s="62">
        <v>49161504</v>
      </c>
      <c r="B11840" s="63" t="s">
        <v>8369</v>
      </c>
    </row>
    <row r="11841" spans="1:2" x14ac:dyDescent="0.25">
      <c r="A11841" s="62">
        <v>49161505</v>
      </c>
      <c r="B11841" s="63" t="s">
        <v>17773</v>
      </c>
    </row>
    <row r="11842" spans="1:2" x14ac:dyDescent="0.25">
      <c r="A11842" s="62">
        <v>49161506</v>
      </c>
      <c r="B11842" s="63" t="s">
        <v>8778</v>
      </c>
    </row>
    <row r="11843" spans="1:2" x14ac:dyDescent="0.25">
      <c r="A11843" s="62">
        <v>49161507</v>
      </c>
      <c r="B11843" s="63" t="s">
        <v>2514</v>
      </c>
    </row>
    <row r="11844" spans="1:2" x14ac:dyDescent="0.25">
      <c r="A11844" s="62">
        <v>49161508</v>
      </c>
      <c r="B11844" s="63" t="s">
        <v>8461</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7550</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6694</v>
      </c>
    </row>
    <row r="11851" spans="1:2" x14ac:dyDescent="0.25">
      <c r="A11851" s="62">
        <v>49161515</v>
      </c>
      <c r="B11851" s="63" t="s">
        <v>7914</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11283</v>
      </c>
    </row>
    <row r="11856" spans="1:2" x14ac:dyDescent="0.25">
      <c r="A11856" s="62">
        <v>49161520</v>
      </c>
      <c r="B11856" s="63" t="s">
        <v>7653</v>
      </c>
    </row>
    <row r="11857" spans="1:2" x14ac:dyDescent="0.25">
      <c r="A11857" s="62">
        <v>49161521</v>
      </c>
      <c r="B11857" s="63" t="s">
        <v>11699</v>
      </c>
    </row>
    <row r="11858" spans="1:2" x14ac:dyDescent="0.25">
      <c r="A11858" s="62">
        <v>49161522</v>
      </c>
      <c r="B11858" s="63" t="s">
        <v>7465</v>
      </c>
    </row>
    <row r="11859" spans="1:2" x14ac:dyDescent="0.25">
      <c r="A11859" s="62">
        <v>49161523</v>
      </c>
      <c r="B11859" s="63" t="s">
        <v>11844</v>
      </c>
    </row>
    <row r="11860" spans="1:2" x14ac:dyDescent="0.25">
      <c r="A11860" s="62">
        <v>49161524</v>
      </c>
      <c r="B11860" s="63" t="s">
        <v>3102</v>
      </c>
    </row>
    <row r="11861" spans="1:2" x14ac:dyDescent="0.25">
      <c r="A11861" s="62">
        <v>49161525</v>
      </c>
      <c r="B11861" s="63" t="s">
        <v>7628</v>
      </c>
    </row>
    <row r="11862" spans="1:2" x14ac:dyDescent="0.25">
      <c r="A11862" s="62">
        <v>49161526</v>
      </c>
      <c r="B11862" s="63" t="s">
        <v>15754</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5673</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17527</v>
      </c>
    </row>
    <row r="11869" spans="1:2" x14ac:dyDescent="0.25">
      <c r="A11869" s="62">
        <v>49161607</v>
      </c>
      <c r="B11869" s="63" t="s">
        <v>13313</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8012</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13549</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18662</v>
      </c>
    </row>
    <row r="11902" spans="1:2" x14ac:dyDescent="0.25">
      <c r="A11902" s="62">
        <v>49181505</v>
      </c>
      <c r="B11902" s="63" t="s">
        <v>11519</v>
      </c>
    </row>
    <row r="11903" spans="1:2" x14ac:dyDescent="0.25">
      <c r="A11903" s="62">
        <v>49181506</v>
      </c>
      <c r="B11903" s="63" t="s">
        <v>17565</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9332</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6510</v>
      </c>
    </row>
    <row r="11917" spans="1:2" x14ac:dyDescent="0.25">
      <c r="A11917" s="62">
        <v>49181605</v>
      </c>
      <c r="B11917" s="63" t="s">
        <v>8422</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6239</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4312</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7823</v>
      </c>
    </row>
    <row r="11935" spans="1:2" x14ac:dyDescent="0.25">
      <c r="A11935" s="62">
        <v>49201602</v>
      </c>
      <c r="B11935" s="63" t="s">
        <v>1763</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5695</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8110</v>
      </c>
    </row>
    <row r="11948" spans="1:2" x14ac:dyDescent="0.25">
      <c r="A11948" s="62">
        <v>49211604</v>
      </c>
      <c r="B11948" s="63" t="s">
        <v>13409</v>
      </c>
    </row>
    <row r="11949" spans="1:2" x14ac:dyDescent="0.25">
      <c r="A11949" s="62">
        <v>49211605</v>
      </c>
      <c r="B11949" s="63" t="s">
        <v>4495</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5556</v>
      </c>
    </row>
    <row r="11953" spans="1:2" x14ac:dyDescent="0.25">
      <c r="A11953" s="62">
        <v>49211609</v>
      </c>
      <c r="B11953" s="63" t="s">
        <v>6132</v>
      </c>
    </row>
    <row r="11954" spans="1:2" x14ac:dyDescent="0.25">
      <c r="A11954" s="62">
        <v>49211701</v>
      </c>
      <c r="B11954" s="63" t="s">
        <v>10464</v>
      </c>
    </row>
    <row r="11955" spans="1:2" x14ac:dyDescent="0.25">
      <c r="A11955" s="62">
        <v>49211702</v>
      </c>
      <c r="B11955" s="63" t="s">
        <v>2982</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4634</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4920</v>
      </c>
    </row>
    <row r="11971" spans="1:2" x14ac:dyDescent="0.25">
      <c r="A11971" s="62">
        <v>49221508</v>
      </c>
      <c r="B11971" s="63" t="s">
        <v>10846</v>
      </c>
    </row>
    <row r="11972" spans="1:2" x14ac:dyDescent="0.25">
      <c r="A11972" s="62">
        <v>49221509</v>
      </c>
      <c r="B11972" s="63" t="s">
        <v>3554</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7985</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4249</v>
      </c>
    </row>
    <row r="11986" spans="1:2" x14ac:dyDescent="0.25">
      <c r="A11986" s="62">
        <v>49241602</v>
      </c>
      <c r="B11986" s="63" t="s">
        <v>7515</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17347</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4631</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5351</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17447</v>
      </c>
    </row>
    <row r="12011" spans="1:2" x14ac:dyDescent="0.25">
      <c r="A12011" s="62">
        <v>50111510</v>
      </c>
      <c r="B12011" s="63" t="s">
        <v>11390</v>
      </c>
    </row>
    <row r="12012" spans="1:2" x14ac:dyDescent="0.25">
      <c r="A12012" s="62">
        <v>50111511</v>
      </c>
      <c r="B12012" s="63" t="s">
        <v>4946</v>
      </c>
    </row>
    <row r="12013" spans="1:2" x14ac:dyDescent="0.25">
      <c r="A12013" s="62">
        <v>50111512</v>
      </c>
      <c r="B12013" s="63" t="s">
        <v>17663</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4469</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8322</v>
      </c>
    </row>
    <row r="12041" spans="1:2" x14ac:dyDescent="0.25">
      <c r="A12041" s="62">
        <v>50151513</v>
      </c>
      <c r="B12041" s="63" t="s">
        <v>17867</v>
      </c>
    </row>
    <row r="12042" spans="1:2" x14ac:dyDescent="0.25">
      <c r="A12042" s="62">
        <v>50151514</v>
      </c>
      <c r="B12042" s="63" t="s">
        <v>11370</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8434</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4419</v>
      </c>
    </row>
    <row r="12059" spans="1:2" x14ac:dyDescent="0.25">
      <c r="A12059" s="62">
        <v>50171830</v>
      </c>
      <c r="B12059" s="63" t="s">
        <v>4947</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17217</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5448</v>
      </c>
    </row>
    <row r="12078" spans="1:2" x14ac:dyDescent="0.25">
      <c r="A12078" s="62">
        <v>50182001</v>
      </c>
      <c r="B12078" s="63" t="s">
        <v>10620</v>
      </c>
    </row>
    <row r="12079" spans="1:2" x14ac:dyDescent="0.25">
      <c r="A12079" s="62">
        <v>50182002</v>
      </c>
      <c r="B12079" s="63" t="s">
        <v>7370</v>
      </c>
    </row>
    <row r="12080" spans="1:2" x14ac:dyDescent="0.25">
      <c r="A12080" s="62">
        <v>50182003</v>
      </c>
      <c r="B12080" s="63" t="s">
        <v>9804</v>
      </c>
    </row>
    <row r="12081" spans="1:2" x14ac:dyDescent="0.25">
      <c r="A12081" s="62">
        <v>50182004</v>
      </c>
      <c r="B12081" s="63" t="s">
        <v>17581</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17336</v>
      </c>
    </row>
    <row r="12092" spans="1:2" x14ac:dyDescent="0.25">
      <c r="A12092" s="62">
        <v>50192304</v>
      </c>
      <c r="B12092" s="63" t="s">
        <v>13628</v>
      </c>
    </row>
    <row r="12093" spans="1:2" x14ac:dyDescent="0.25">
      <c r="A12093" s="62">
        <v>50192401</v>
      </c>
      <c r="B12093" s="63" t="s">
        <v>10173</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4480</v>
      </c>
    </row>
    <row r="12100" spans="1:2" x14ac:dyDescent="0.25">
      <c r="A12100" s="62">
        <v>50192504</v>
      </c>
      <c r="B12100" s="63" t="s">
        <v>13025</v>
      </c>
    </row>
    <row r="12101" spans="1:2" x14ac:dyDescent="0.25">
      <c r="A12101" s="62">
        <v>50192601</v>
      </c>
      <c r="B12101" s="63" t="s">
        <v>17332</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10420</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10467</v>
      </c>
    </row>
    <row r="12111" spans="1:2" x14ac:dyDescent="0.25">
      <c r="A12111" s="62">
        <v>50192902</v>
      </c>
      <c r="B12111" s="63" t="s">
        <v>8413</v>
      </c>
    </row>
    <row r="12112" spans="1:2" x14ac:dyDescent="0.25">
      <c r="A12112" s="62">
        <v>50193001</v>
      </c>
      <c r="B12112" s="63" t="s">
        <v>4499</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15623</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5724</v>
      </c>
    </row>
    <row r="12128" spans="1:2" x14ac:dyDescent="0.25">
      <c r="A12128" s="62">
        <v>50201712</v>
      </c>
      <c r="B12128" s="63" t="s">
        <v>1410</v>
      </c>
    </row>
    <row r="12129" spans="1:2" x14ac:dyDescent="0.25">
      <c r="A12129" s="62">
        <v>50201713</v>
      </c>
      <c r="B12129" s="63" t="s">
        <v>7646</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11533</v>
      </c>
    </row>
    <row r="12136" spans="1:2" x14ac:dyDescent="0.25">
      <c r="A12136" s="62">
        <v>50202206</v>
      </c>
      <c r="B12136" s="63" t="s">
        <v>3274</v>
      </c>
    </row>
    <row r="12137" spans="1:2" x14ac:dyDescent="0.25">
      <c r="A12137" s="62">
        <v>50202207</v>
      </c>
      <c r="B12137" s="63" t="s">
        <v>7831</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9314</v>
      </c>
    </row>
    <row r="12145" spans="1:2" x14ac:dyDescent="0.25">
      <c r="A12145" s="62">
        <v>50202308</v>
      </c>
      <c r="B12145" s="63" t="s">
        <v>17844</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16121</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13381</v>
      </c>
    </row>
    <row r="12159" spans="1:2" x14ac:dyDescent="0.25">
      <c r="A12159" s="62">
        <v>50211612</v>
      </c>
      <c r="B12159" s="63" t="s">
        <v>6588</v>
      </c>
    </row>
    <row r="12160" spans="1:2" x14ac:dyDescent="0.25">
      <c r="A12160" s="62">
        <v>50221001</v>
      </c>
      <c r="B12160" s="63" t="s">
        <v>4408</v>
      </c>
    </row>
    <row r="12161" spans="1:2" x14ac:dyDescent="0.25">
      <c r="A12161" s="62">
        <v>50221002</v>
      </c>
      <c r="B12161" s="63" t="s">
        <v>13419</v>
      </c>
    </row>
    <row r="12162" spans="1:2" x14ac:dyDescent="0.25">
      <c r="A12162" s="62">
        <v>50221101</v>
      </c>
      <c r="B12162" s="63" t="s">
        <v>6765</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8127</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15390</v>
      </c>
    </row>
    <row r="12175" spans="1:2" x14ac:dyDescent="0.25">
      <c r="A12175" s="62">
        <v>51101514</v>
      </c>
      <c r="B12175" s="63" t="s">
        <v>9110</v>
      </c>
    </row>
    <row r="12176" spans="1:2" x14ac:dyDescent="0.25">
      <c r="A12176" s="62">
        <v>51101515</v>
      </c>
      <c r="B12176" s="63" t="s">
        <v>17319</v>
      </c>
    </row>
    <row r="12177" spans="1:2" x14ac:dyDescent="0.25">
      <c r="A12177" s="62">
        <v>51101516</v>
      </c>
      <c r="B12177" s="63" t="s">
        <v>12603</v>
      </c>
    </row>
    <row r="12178" spans="1:2" x14ac:dyDescent="0.25">
      <c r="A12178" s="62">
        <v>51101518</v>
      </c>
      <c r="B12178" s="63" t="s">
        <v>7889</v>
      </c>
    </row>
    <row r="12179" spans="1:2" x14ac:dyDescent="0.25">
      <c r="A12179" s="62">
        <v>51101519</v>
      </c>
      <c r="B12179" s="63" t="s">
        <v>17908</v>
      </c>
    </row>
    <row r="12180" spans="1:2" x14ac:dyDescent="0.25">
      <c r="A12180" s="62">
        <v>51101521</v>
      </c>
      <c r="B12180" s="63" t="s">
        <v>4551</v>
      </c>
    </row>
    <row r="12181" spans="1:2" x14ac:dyDescent="0.25">
      <c r="A12181" s="62">
        <v>51101522</v>
      </c>
      <c r="B12181" s="63" t="s">
        <v>6735</v>
      </c>
    </row>
    <row r="12182" spans="1:2" x14ac:dyDescent="0.25">
      <c r="A12182" s="62">
        <v>51101523</v>
      </c>
      <c r="B12182" s="63" t="s">
        <v>3566</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12528</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12387</v>
      </c>
    </row>
    <row r="12192" spans="1:2" x14ac:dyDescent="0.25">
      <c r="A12192" s="62">
        <v>51101534</v>
      </c>
      <c r="B12192" s="63" t="s">
        <v>17302</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10296</v>
      </c>
    </row>
    <row r="12197" spans="1:2" x14ac:dyDescent="0.25">
      <c r="A12197" s="62">
        <v>51101539</v>
      </c>
      <c r="B12197" s="63" t="s">
        <v>17817</v>
      </c>
    </row>
    <row r="12198" spans="1:2" x14ac:dyDescent="0.25">
      <c r="A12198" s="62">
        <v>51101540</v>
      </c>
      <c r="B12198" s="63" t="s">
        <v>9834</v>
      </c>
    </row>
    <row r="12199" spans="1:2" x14ac:dyDescent="0.25">
      <c r="A12199" s="62">
        <v>51101541</v>
      </c>
      <c r="B12199" s="63" t="s">
        <v>8704</v>
      </c>
    </row>
    <row r="12200" spans="1:2" x14ac:dyDescent="0.25">
      <c r="A12200" s="62">
        <v>51101542</v>
      </c>
      <c r="B12200" s="63" t="s">
        <v>4112</v>
      </c>
    </row>
    <row r="12201" spans="1:2" x14ac:dyDescent="0.25">
      <c r="A12201" s="62">
        <v>51101543</v>
      </c>
      <c r="B12201" s="63" t="s">
        <v>15988</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8490</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15561</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4742</v>
      </c>
    </row>
    <row r="12227" spans="1:2" x14ac:dyDescent="0.25">
      <c r="A12227" s="62">
        <v>51101569</v>
      </c>
      <c r="B12227" s="63" t="s">
        <v>11663</v>
      </c>
    </row>
    <row r="12228" spans="1:2" x14ac:dyDescent="0.25">
      <c r="A12228" s="62">
        <v>51101570</v>
      </c>
      <c r="B12228" s="63" t="s">
        <v>18569</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15358</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13855</v>
      </c>
    </row>
    <row r="12237" spans="1:2" x14ac:dyDescent="0.25">
      <c r="A12237" s="62">
        <v>51101579</v>
      </c>
      <c r="B12237" s="63" t="s">
        <v>7698</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4225</v>
      </c>
    </row>
    <row r="12249" spans="1:2" x14ac:dyDescent="0.25">
      <c r="A12249" s="62">
        <v>51101591</v>
      </c>
      <c r="B12249" s="63" t="s">
        <v>13429</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7650</v>
      </c>
    </row>
    <row r="12253" spans="1:2" x14ac:dyDescent="0.25">
      <c r="A12253" s="62">
        <v>51101595</v>
      </c>
      <c r="B12253" s="63" t="s">
        <v>13917</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4272</v>
      </c>
    </row>
    <row r="12271" spans="1:2" x14ac:dyDescent="0.25">
      <c r="A12271" s="62">
        <v>51101618</v>
      </c>
      <c r="B12271" s="63" t="s">
        <v>9284</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4420</v>
      </c>
    </row>
    <row r="12276" spans="1:2" x14ac:dyDescent="0.25">
      <c r="A12276" s="62">
        <v>51101629</v>
      </c>
      <c r="B12276" s="63" t="s">
        <v>11120</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8137</v>
      </c>
    </row>
    <row r="12281" spans="1:2" x14ac:dyDescent="0.25">
      <c r="A12281" s="62">
        <v>51101704</v>
      </c>
      <c r="B12281" s="63" t="s">
        <v>2926</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5951</v>
      </c>
    </row>
    <row r="12286" spans="1:2" x14ac:dyDescent="0.25">
      <c r="A12286" s="62">
        <v>51101709</v>
      </c>
      <c r="B12286" s="63" t="s">
        <v>14745</v>
      </c>
    </row>
    <row r="12287" spans="1:2" x14ac:dyDescent="0.25">
      <c r="A12287" s="62">
        <v>51101710</v>
      </c>
      <c r="B12287" s="63" t="s">
        <v>10081</v>
      </c>
    </row>
    <row r="12288" spans="1:2" x14ac:dyDescent="0.25">
      <c r="A12288" s="62">
        <v>51101711</v>
      </c>
      <c r="B12288" s="63" t="s">
        <v>15619</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7684</v>
      </c>
    </row>
    <row r="12293" spans="1:2" x14ac:dyDescent="0.25">
      <c r="A12293" s="62">
        <v>51101716</v>
      </c>
      <c r="B12293" s="63" t="s">
        <v>17411</v>
      </c>
    </row>
    <row r="12294" spans="1:2" x14ac:dyDescent="0.25">
      <c r="A12294" s="62">
        <v>51101717</v>
      </c>
      <c r="B12294" s="63" t="s">
        <v>6875</v>
      </c>
    </row>
    <row r="12295" spans="1:2" x14ac:dyDescent="0.25">
      <c r="A12295" s="62">
        <v>51101718</v>
      </c>
      <c r="B12295" s="63" t="s">
        <v>4799</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15725</v>
      </c>
    </row>
    <row r="12303" spans="1:2" x14ac:dyDescent="0.25">
      <c r="A12303" s="62">
        <v>51101806</v>
      </c>
      <c r="B12303" s="63" t="s">
        <v>17819</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4104</v>
      </c>
    </row>
    <row r="12307" spans="1:2" x14ac:dyDescent="0.25">
      <c r="A12307" s="62">
        <v>51101810</v>
      </c>
      <c r="B12307" s="63" t="s">
        <v>5486</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17278</v>
      </c>
    </row>
    <row r="12313" spans="1:2" x14ac:dyDescent="0.25">
      <c r="A12313" s="62">
        <v>51101816</v>
      </c>
      <c r="B12313" s="63" t="s">
        <v>9894</v>
      </c>
    </row>
    <row r="12314" spans="1:2" x14ac:dyDescent="0.25">
      <c r="A12314" s="62">
        <v>51101817</v>
      </c>
      <c r="B12314" s="63" t="s">
        <v>15262</v>
      </c>
    </row>
    <row r="12315" spans="1:2" x14ac:dyDescent="0.25">
      <c r="A12315" s="62">
        <v>51101818</v>
      </c>
      <c r="B12315" s="63" t="s">
        <v>11913</v>
      </c>
    </row>
    <row r="12316" spans="1:2" x14ac:dyDescent="0.25">
      <c r="A12316" s="62">
        <v>51101819</v>
      </c>
      <c r="B12316" s="63" t="s">
        <v>8772</v>
      </c>
    </row>
    <row r="12317" spans="1:2" x14ac:dyDescent="0.25">
      <c r="A12317" s="62">
        <v>51101820</v>
      </c>
      <c r="B12317" s="63" t="s">
        <v>2071</v>
      </c>
    </row>
    <row r="12318" spans="1:2" x14ac:dyDescent="0.25">
      <c r="A12318" s="62">
        <v>51101821</v>
      </c>
      <c r="B12318" s="63" t="s">
        <v>8546</v>
      </c>
    </row>
    <row r="12319" spans="1:2" x14ac:dyDescent="0.25">
      <c r="A12319" s="62">
        <v>51101824</v>
      </c>
      <c r="B12319" s="63" t="s">
        <v>4496</v>
      </c>
    </row>
    <row r="12320" spans="1:2" x14ac:dyDescent="0.25">
      <c r="A12320" s="62">
        <v>51101825</v>
      </c>
      <c r="B12320" s="63" t="s">
        <v>11143</v>
      </c>
    </row>
    <row r="12321" spans="1:2" x14ac:dyDescent="0.25">
      <c r="A12321" s="62">
        <v>51101826</v>
      </c>
      <c r="B12321" s="63" t="s">
        <v>3263</v>
      </c>
    </row>
    <row r="12322" spans="1:2" x14ac:dyDescent="0.25">
      <c r="A12322" s="62">
        <v>51101827</v>
      </c>
      <c r="B12322" s="63" t="s">
        <v>10218</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4830</v>
      </c>
    </row>
    <row r="12327" spans="1:2" x14ac:dyDescent="0.25">
      <c r="A12327" s="62">
        <v>51101832</v>
      </c>
      <c r="B12327" s="63" t="s">
        <v>13178</v>
      </c>
    </row>
    <row r="12328" spans="1:2" x14ac:dyDescent="0.25">
      <c r="A12328" s="62">
        <v>51101834</v>
      </c>
      <c r="B12328" s="63" t="s">
        <v>8433</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5427</v>
      </c>
    </row>
    <row r="12334" spans="1:2" x14ac:dyDescent="0.25">
      <c r="A12334" s="62">
        <v>51101904</v>
      </c>
      <c r="B12334" s="63" t="s">
        <v>3143</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4524</v>
      </c>
    </row>
    <row r="12338" spans="1:2" x14ac:dyDescent="0.25">
      <c r="A12338" s="62">
        <v>51101908</v>
      </c>
      <c r="B12338" s="63" t="s">
        <v>6340</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6407</v>
      </c>
    </row>
    <row r="12354" spans="1:2" x14ac:dyDescent="0.25">
      <c r="A12354" s="62">
        <v>51102201</v>
      </c>
      <c r="B12354" s="63" t="s">
        <v>6590</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9473</v>
      </c>
    </row>
    <row r="12358" spans="1:2" x14ac:dyDescent="0.25">
      <c r="A12358" s="62">
        <v>51102205</v>
      </c>
      <c r="B12358" s="63" t="s">
        <v>5150</v>
      </c>
    </row>
    <row r="12359" spans="1:2" x14ac:dyDescent="0.25">
      <c r="A12359" s="62">
        <v>51102206</v>
      </c>
      <c r="B12359" s="63" t="s">
        <v>9824</v>
      </c>
    </row>
    <row r="12360" spans="1:2" x14ac:dyDescent="0.25">
      <c r="A12360" s="62">
        <v>51102207</v>
      </c>
      <c r="B12360" s="63" t="s">
        <v>4399</v>
      </c>
    </row>
    <row r="12361" spans="1:2" x14ac:dyDescent="0.25">
      <c r="A12361" s="62">
        <v>51102208</v>
      </c>
      <c r="B12361" s="63" t="s">
        <v>10844</v>
      </c>
    </row>
    <row r="12362" spans="1:2" x14ac:dyDescent="0.25">
      <c r="A12362" s="62">
        <v>51102209</v>
      </c>
      <c r="B12362" s="63" t="s">
        <v>4964</v>
      </c>
    </row>
    <row r="12363" spans="1:2" x14ac:dyDescent="0.25">
      <c r="A12363" s="62">
        <v>51102211</v>
      </c>
      <c r="B12363" s="63" t="s">
        <v>5477</v>
      </c>
    </row>
    <row r="12364" spans="1:2" x14ac:dyDescent="0.25">
      <c r="A12364" s="62">
        <v>51102212</v>
      </c>
      <c r="B12364" s="63" t="s">
        <v>15983</v>
      </c>
    </row>
    <row r="12365" spans="1:2" x14ac:dyDescent="0.25">
      <c r="A12365" s="62">
        <v>51102213</v>
      </c>
      <c r="B12365" s="63" t="s">
        <v>12749</v>
      </c>
    </row>
    <row r="12366" spans="1:2" x14ac:dyDescent="0.25">
      <c r="A12366" s="62">
        <v>51102301</v>
      </c>
      <c r="B12366" s="63" t="s">
        <v>17961</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17321</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14323</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8756</v>
      </c>
    </row>
    <row r="12389" spans="1:2" x14ac:dyDescent="0.25">
      <c r="A12389" s="62">
        <v>51102325</v>
      </c>
      <c r="B12389" s="63" t="s">
        <v>18820</v>
      </c>
    </row>
    <row r="12390" spans="1:2" x14ac:dyDescent="0.25">
      <c r="A12390" s="62">
        <v>51102326</v>
      </c>
      <c r="B12390" s="63" t="s">
        <v>5463</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4309</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12346</v>
      </c>
    </row>
    <row r="12413" spans="1:2" x14ac:dyDescent="0.25">
      <c r="A12413" s="62">
        <v>51102707</v>
      </c>
      <c r="B12413" s="63" t="s">
        <v>15869</v>
      </c>
    </row>
    <row r="12414" spans="1:2" x14ac:dyDescent="0.25">
      <c r="A12414" s="62">
        <v>51102708</v>
      </c>
      <c r="B12414" s="63" t="s">
        <v>5345</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18357</v>
      </c>
    </row>
    <row r="12421" spans="1:2" x14ac:dyDescent="0.25">
      <c r="A12421" s="62">
        <v>51102715</v>
      </c>
      <c r="B12421" s="63" t="s">
        <v>12065</v>
      </c>
    </row>
    <row r="12422" spans="1:2" x14ac:dyDescent="0.25">
      <c r="A12422" s="62">
        <v>51102717</v>
      </c>
      <c r="B12422" s="63" t="s">
        <v>8777</v>
      </c>
    </row>
    <row r="12423" spans="1:2" x14ac:dyDescent="0.25">
      <c r="A12423" s="62">
        <v>51102718</v>
      </c>
      <c r="B12423" s="63" t="s">
        <v>10198</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8359</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7501</v>
      </c>
    </row>
    <row r="12430" spans="1:2" x14ac:dyDescent="0.25">
      <c r="A12430" s="62">
        <v>51102725</v>
      </c>
      <c r="B12430" s="63" t="s">
        <v>13453</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5833</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15056</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5063</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8347</v>
      </c>
    </row>
    <row r="12453" spans="1:2" x14ac:dyDescent="0.25">
      <c r="A12453" s="62">
        <v>51111518</v>
      </c>
      <c r="B12453" s="63" t="s">
        <v>15802</v>
      </c>
    </row>
    <row r="12454" spans="1:2" x14ac:dyDescent="0.25">
      <c r="A12454" s="62">
        <v>51111519</v>
      </c>
      <c r="B12454" s="63" t="s">
        <v>4801</v>
      </c>
    </row>
    <row r="12455" spans="1:2" x14ac:dyDescent="0.25">
      <c r="A12455" s="62">
        <v>51111520</v>
      </c>
      <c r="B12455" s="63" t="s">
        <v>18120</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4909</v>
      </c>
    </row>
    <row r="12460" spans="1:2" x14ac:dyDescent="0.25">
      <c r="A12460" s="62">
        <v>51111604</v>
      </c>
      <c r="B12460" s="63" t="s">
        <v>14535</v>
      </c>
    </row>
    <row r="12461" spans="1:2" x14ac:dyDescent="0.25">
      <c r="A12461" s="62">
        <v>51111605</v>
      </c>
      <c r="B12461" s="63" t="s">
        <v>3737</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6949</v>
      </c>
    </row>
    <row r="12471" spans="1:2" x14ac:dyDescent="0.25">
      <c r="A12471" s="62">
        <v>51111617</v>
      </c>
      <c r="B12471" s="63" t="s">
        <v>7977</v>
      </c>
    </row>
    <row r="12472" spans="1:2" x14ac:dyDescent="0.25">
      <c r="A12472" s="62">
        <v>51111618</v>
      </c>
      <c r="B12472" s="63" t="s">
        <v>2717</v>
      </c>
    </row>
    <row r="12473" spans="1:2" x14ac:dyDescent="0.25">
      <c r="A12473" s="62">
        <v>51111701</v>
      </c>
      <c r="B12473" s="63" t="s">
        <v>4677</v>
      </c>
    </row>
    <row r="12474" spans="1:2" x14ac:dyDescent="0.25">
      <c r="A12474" s="62">
        <v>51111702</v>
      </c>
      <c r="B12474" s="63" t="s">
        <v>5207</v>
      </c>
    </row>
    <row r="12475" spans="1:2" x14ac:dyDescent="0.25">
      <c r="A12475" s="62">
        <v>51111703</v>
      </c>
      <c r="B12475" s="63" t="s">
        <v>11782</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7669</v>
      </c>
    </row>
    <row r="12487" spans="1:2" x14ac:dyDescent="0.25">
      <c r="A12487" s="62">
        <v>51111715</v>
      </c>
      <c r="B12487" s="63" t="s">
        <v>8693</v>
      </c>
    </row>
    <row r="12488" spans="1:2" x14ac:dyDescent="0.25">
      <c r="A12488" s="62">
        <v>51111716</v>
      </c>
      <c r="B12488" s="63" t="s">
        <v>6462</v>
      </c>
    </row>
    <row r="12489" spans="1:2" x14ac:dyDescent="0.25">
      <c r="A12489" s="62">
        <v>51111717</v>
      </c>
      <c r="B12489" s="63" t="s">
        <v>440</v>
      </c>
    </row>
    <row r="12490" spans="1:2" x14ac:dyDescent="0.25">
      <c r="A12490" s="62">
        <v>51111718</v>
      </c>
      <c r="B12490" s="63" t="s">
        <v>7731</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13085</v>
      </c>
    </row>
    <row r="12494" spans="1:2" x14ac:dyDescent="0.25">
      <c r="A12494" s="62">
        <v>51111803</v>
      </c>
      <c r="B12494" s="63" t="s">
        <v>7651</v>
      </c>
    </row>
    <row r="12495" spans="1:2" x14ac:dyDescent="0.25">
      <c r="A12495" s="62">
        <v>51111804</v>
      </c>
      <c r="B12495" s="63" t="s">
        <v>5710</v>
      </c>
    </row>
    <row r="12496" spans="1:2" x14ac:dyDescent="0.25">
      <c r="A12496" s="62">
        <v>51111805</v>
      </c>
      <c r="B12496" s="63" t="s">
        <v>5631</v>
      </c>
    </row>
    <row r="12497" spans="1:2" x14ac:dyDescent="0.25">
      <c r="A12497" s="62">
        <v>51111806</v>
      </c>
      <c r="B12497" s="63" t="s">
        <v>9646</v>
      </c>
    </row>
    <row r="12498" spans="1:2" x14ac:dyDescent="0.25">
      <c r="A12498" s="62">
        <v>51111807</v>
      </c>
      <c r="B12498" s="63" t="s">
        <v>14119</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4805</v>
      </c>
    </row>
    <row r="12504" spans="1:2" x14ac:dyDescent="0.25">
      <c r="A12504" s="62">
        <v>51111813</v>
      </c>
      <c r="B12504" s="63" t="s">
        <v>6182</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17665</v>
      </c>
    </row>
    <row r="12508" spans="1:2" x14ac:dyDescent="0.25">
      <c r="A12508" s="62">
        <v>51111817</v>
      </c>
      <c r="B12508" s="63" t="s">
        <v>13603</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14301</v>
      </c>
    </row>
    <row r="12512" spans="1:2" x14ac:dyDescent="0.25">
      <c r="A12512" s="62">
        <v>51111821</v>
      </c>
      <c r="B12512" s="63" t="s">
        <v>5641</v>
      </c>
    </row>
    <row r="12513" spans="1:2" x14ac:dyDescent="0.25">
      <c r="A12513" s="62">
        <v>51111901</v>
      </c>
      <c r="B12513" s="63" t="s">
        <v>7304</v>
      </c>
    </row>
    <row r="12514" spans="1:2" x14ac:dyDescent="0.25">
      <c r="A12514" s="62">
        <v>51111902</v>
      </c>
      <c r="B12514" s="63" t="s">
        <v>2596</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5910</v>
      </c>
    </row>
    <row r="12522" spans="1:2" x14ac:dyDescent="0.25">
      <c r="A12522" s="62">
        <v>51121504</v>
      </c>
      <c r="B12522" s="63" t="s">
        <v>13744</v>
      </c>
    </row>
    <row r="12523" spans="1:2" x14ac:dyDescent="0.25">
      <c r="A12523" s="62">
        <v>51121506</v>
      </c>
      <c r="B12523" s="63" t="s">
        <v>11033</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9568</v>
      </c>
    </row>
    <row r="12532" spans="1:2" x14ac:dyDescent="0.25">
      <c r="A12532" s="62">
        <v>51121516</v>
      </c>
      <c r="B12532" s="63" t="s">
        <v>14472</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4672</v>
      </c>
    </row>
    <row r="12537" spans="1:2" x14ac:dyDescent="0.25">
      <c r="A12537" s="62">
        <v>51121521</v>
      </c>
      <c r="B12537" s="63" t="s">
        <v>3964</v>
      </c>
    </row>
    <row r="12538" spans="1:2" x14ac:dyDescent="0.25">
      <c r="A12538" s="62">
        <v>51121522</v>
      </c>
      <c r="B12538" s="63" t="s">
        <v>6712</v>
      </c>
    </row>
    <row r="12539" spans="1:2" x14ac:dyDescent="0.25">
      <c r="A12539" s="62">
        <v>51121523</v>
      </c>
      <c r="B12539" s="63" t="s">
        <v>15265</v>
      </c>
    </row>
    <row r="12540" spans="1:2" x14ac:dyDescent="0.25">
      <c r="A12540" s="62">
        <v>51121601</v>
      </c>
      <c r="B12540" s="63" t="s">
        <v>11287</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12011</v>
      </c>
    </row>
    <row r="12547" spans="1:2" x14ac:dyDescent="0.25">
      <c r="A12547" s="62">
        <v>51121610</v>
      </c>
      <c r="B12547" s="63" t="s">
        <v>2715</v>
      </c>
    </row>
    <row r="12548" spans="1:2" x14ac:dyDescent="0.25">
      <c r="A12548" s="62">
        <v>51121611</v>
      </c>
      <c r="B12548" s="63" t="s">
        <v>11836</v>
      </c>
    </row>
    <row r="12549" spans="1:2" x14ac:dyDescent="0.25">
      <c r="A12549" s="62">
        <v>51121614</v>
      </c>
      <c r="B12549" s="63" t="s">
        <v>8368</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10578</v>
      </c>
    </row>
    <row r="12558" spans="1:2" x14ac:dyDescent="0.25">
      <c r="A12558" s="62">
        <v>51121707</v>
      </c>
      <c r="B12558" s="63" t="s">
        <v>4861</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8043</v>
      </c>
    </row>
    <row r="12581" spans="1:2" x14ac:dyDescent="0.25">
      <c r="A12581" s="62">
        <v>51121734</v>
      </c>
      <c r="B12581" s="63" t="s">
        <v>11124</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7610</v>
      </c>
    </row>
    <row r="12588" spans="1:2" x14ac:dyDescent="0.25">
      <c r="A12588" s="62">
        <v>51121742</v>
      </c>
      <c r="B12588" s="63" t="s">
        <v>5752</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7714</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17325</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13443</v>
      </c>
    </row>
    <row r="12608" spans="1:2" x14ac:dyDescent="0.25">
      <c r="A12608" s="62">
        <v>51121762</v>
      </c>
      <c r="B12608" s="63" t="s">
        <v>8653</v>
      </c>
    </row>
    <row r="12609" spans="1:2" x14ac:dyDescent="0.25">
      <c r="A12609" s="62">
        <v>51121763</v>
      </c>
      <c r="B12609" s="63" t="s">
        <v>3538</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5414</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4231</v>
      </c>
    </row>
    <row r="12616" spans="1:2" x14ac:dyDescent="0.25">
      <c r="A12616" s="62">
        <v>51121805</v>
      </c>
      <c r="B12616" s="63" t="s">
        <v>10996</v>
      </c>
    </row>
    <row r="12617" spans="1:2" x14ac:dyDescent="0.25">
      <c r="A12617" s="62">
        <v>51121806</v>
      </c>
      <c r="B12617" s="63" t="s">
        <v>7506</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8180</v>
      </c>
    </row>
    <row r="12621" spans="1:2" x14ac:dyDescent="0.25">
      <c r="A12621" s="62">
        <v>51121810</v>
      </c>
      <c r="B12621" s="63" t="s">
        <v>17888</v>
      </c>
    </row>
    <row r="12622" spans="1:2" x14ac:dyDescent="0.25">
      <c r="A12622" s="62">
        <v>51121811</v>
      </c>
      <c r="B12622" s="63" t="s">
        <v>8384</v>
      </c>
    </row>
    <row r="12623" spans="1:2" x14ac:dyDescent="0.25">
      <c r="A12623" s="62">
        <v>51121812</v>
      </c>
      <c r="B12623" s="63" t="s">
        <v>2915</v>
      </c>
    </row>
    <row r="12624" spans="1:2" x14ac:dyDescent="0.25">
      <c r="A12624" s="62">
        <v>51121813</v>
      </c>
      <c r="B12624" s="63" t="s">
        <v>15573</v>
      </c>
    </row>
    <row r="12625" spans="1:2" x14ac:dyDescent="0.25">
      <c r="A12625" s="62">
        <v>51121814</v>
      </c>
      <c r="B12625" s="63" t="s">
        <v>14307</v>
      </c>
    </row>
    <row r="12626" spans="1:2" x14ac:dyDescent="0.25">
      <c r="A12626" s="62">
        <v>51121815</v>
      </c>
      <c r="B12626" s="63" t="s">
        <v>4084</v>
      </c>
    </row>
    <row r="12627" spans="1:2" x14ac:dyDescent="0.25">
      <c r="A12627" s="62">
        <v>51121816</v>
      </c>
      <c r="B12627" s="63" t="s">
        <v>14359</v>
      </c>
    </row>
    <row r="12628" spans="1:2" x14ac:dyDescent="0.25">
      <c r="A12628" s="62">
        <v>51121817</v>
      </c>
      <c r="B12628" s="63" t="s">
        <v>3897</v>
      </c>
    </row>
    <row r="12629" spans="1:2" x14ac:dyDescent="0.25">
      <c r="A12629" s="62">
        <v>51121818</v>
      </c>
      <c r="B12629" s="63" t="s">
        <v>13567</v>
      </c>
    </row>
    <row r="12630" spans="1:2" x14ac:dyDescent="0.25">
      <c r="A12630" s="62">
        <v>51121819</v>
      </c>
      <c r="B12630" s="63" t="s">
        <v>18463</v>
      </c>
    </row>
    <row r="12631" spans="1:2" x14ac:dyDescent="0.25">
      <c r="A12631" s="62">
        <v>51121820</v>
      </c>
      <c r="B12631" s="63" t="s">
        <v>9802</v>
      </c>
    </row>
    <row r="12632" spans="1:2" x14ac:dyDescent="0.25">
      <c r="A12632" s="62">
        <v>51121901</v>
      </c>
      <c r="B12632" s="63" t="s">
        <v>13758</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13995</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3567</v>
      </c>
    </row>
    <row r="12645" spans="1:2" x14ac:dyDescent="0.25">
      <c r="A12645" s="62">
        <v>51122107</v>
      </c>
      <c r="B12645" s="63" t="s">
        <v>7275</v>
      </c>
    </row>
    <row r="12646" spans="1:2" x14ac:dyDescent="0.25">
      <c r="A12646" s="62">
        <v>51122108</v>
      </c>
      <c r="B12646" s="63" t="s">
        <v>3705</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5450</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8770</v>
      </c>
    </row>
    <row r="12658" spans="1:2" x14ac:dyDescent="0.25">
      <c r="A12658" s="62">
        <v>51131506</v>
      </c>
      <c r="B12658" s="63" t="s">
        <v>10634</v>
      </c>
    </row>
    <row r="12659" spans="1:2" x14ac:dyDescent="0.25">
      <c r="A12659" s="62">
        <v>51131507</v>
      </c>
      <c r="B12659" s="63" t="s">
        <v>5891</v>
      </c>
    </row>
    <row r="12660" spans="1:2" x14ac:dyDescent="0.25">
      <c r="A12660" s="62">
        <v>51131508</v>
      </c>
      <c r="B12660" s="63" t="s">
        <v>4223</v>
      </c>
    </row>
    <row r="12661" spans="1:2" x14ac:dyDescent="0.25">
      <c r="A12661" s="62">
        <v>51131509</v>
      </c>
      <c r="B12661" s="63" t="s">
        <v>12729</v>
      </c>
    </row>
    <row r="12662" spans="1:2" x14ac:dyDescent="0.25">
      <c r="A12662" s="62">
        <v>51131510</v>
      </c>
      <c r="B12662" s="63" t="s">
        <v>5536</v>
      </c>
    </row>
    <row r="12663" spans="1:2" x14ac:dyDescent="0.25">
      <c r="A12663" s="62">
        <v>51131511</v>
      </c>
      <c r="B12663" s="63" t="s">
        <v>3268</v>
      </c>
    </row>
    <row r="12664" spans="1:2" x14ac:dyDescent="0.25">
      <c r="A12664" s="62">
        <v>51131512</v>
      </c>
      <c r="B12664" s="63" t="s">
        <v>15814</v>
      </c>
    </row>
    <row r="12665" spans="1:2" x14ac:dyDescent="0.25">
      <c r="A12665" s="62">
        <v>51131513</v>
      </c>
      <c r="B12665" s="63" t="s">
        <v>9068</v>
      </c>
    </row>
    <row r="12666" spans="1:2" x14ac:dyDescent="0.25">
      <c r="A12666" s="62">
        <v>51131514</v>
      </c>
      <c r="B12666" s="63" t="s">
        <v>17346</v>
      </c>
    </row>
    <row r="12667" spans="1:2" x14ac:dyDescent="0.25">
      <c r="A12667" s="62">
        <v>51131515</v>
      </c>
      <c r="B12667" s="63" t="s">
        <v>5633</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3730</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2697</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2881</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3940</v>
      </c>
    </row>
    <row r="12692" spans="1:2" x14ac:dyDescent="0.25">
      <c r="A12692" s="62">
        <v>51131707</v>
      </c>
      <c r="B12692" s="63" t="s">
        <v>8125</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8626</v>
      </c>
    </row>
    <row r="12699" spans="1:2" x14ac:dyDescent="0.25">
      <c r="A12699" s="62">
        <v>51131714</v>
      </c>
      <c r="B12699" s="63" t="s">
        <v>3106</v>
      </c>
    </row>
    <row r="12700" spans="1:2" x14ac:dyDescent="0.25">
      <c r="A12700" s="62">
        <v>51131715</v>
      </c>
      <c r="B12700" s="63" t="s">
        <v>5264</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7624</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15434</v>
      </c>
    </row>
    <row r="12708" spans="1:2" x14ac:dyDescent="0.25">
      <c r="A12708" s="62">
        <v>51131807</v>
      </c>
      <c r="B12708" s="63" t="s">
        <v>10726</v>
      </c>
    </row>
    <row r="12709" spans="1:2" x14ac:dyDescent="0.25">
      <c r="A12709" s="62">
        <v>51131808</v>
      </c>
      <c r="B12709" s="63" t="s">
        <v>4319</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14617</v>
      </c>
    </row>
    <row r="12718" spans="1:2" x14ac:dyDescent="0.25">
      <c r="A12718" s="62">
        <v>51131909</v>
      </c>
      <c r="B12718" s="63" t="s">
        <v>18455</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9157</v>
      </c>
    </row>
    <row r="12723" spans="1:2" x14ac:dyDescent="0.25">
      <c r="A12723" s="62">
        <v>51141503</v>
      </c>
      <c r="B12723" s="63" t="s">
        <v>7582</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4427</v>
      </c>
    </row>
    <row r="12727" spans="1:2" x14ac:dyDescent="0.25">
      <c r="A12727" s="62">
        <v>51141507</v>
      </c>
      <c r="B12727" s="63" t="s">
        <v>7710</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5132</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3527</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4441</v>
      </c>
    </row>
    <row r="12745" spans="1:2" x14ac:dyDescent="0.25">
      <c r="A12745" s="62">
        <v>51141525</v>
      </c>
      <c r="B12745" s="63" t="s">
        <v>15639</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5677</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10900</v>
      </c>
    </row>
    <row r="12757" spans="1:2" x14ac:dyDescent="0.25">
      <c r="A12757" s="62">
        <v>51141604</v>
      </c>
      <c r="B12757" s="63" t="s">
        <v>7379</v>
      </c>
    </row>
    <row r="12758" spans="1:2" x14ac:dyDescent="0.25">
      <c r="A12758" s="62">
        <v>51141605</v>
      </c>
      <c r="B12758" s="63" t="s">
        <v>8732</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8375</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10454</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4589</v>
      </c>
    </row>
    <row r="12772" spans="1:2" x14ac:dyDescent="0.25">
      <c r="A12772" s="62">
        <v>51141619</v>
      </c>
      <c r="B12772" s="63" t="s">
        <v>8755</v>
      </c>
    </row>
    <row r="12773" spans="1:2" x14ac:dyDescent="0.25">
      <c r="A12773" s="62">
        <v>51141620</v>
      </c>
      <c r="B12773" s="63" t="s">
        <v>14076</v>
      </c>
    </row>
    <row r="12774" spans="1:2" x14ac:dyDescent="0.25">
      <c r="A12774" s="62">
        <v>51141621</v>
      </c>
      <c r="B12774" s="63" t="s">
        <v>3426</v>
      </c>
    </row>
    <row r="12775" spans="1:2" x14ac:dyDescent="0.25">
      <c r="A12775" s="62">
        <v>51141622</v>
      </c>
      <c r="B12775" s="63" t="s">
        <v>5042</v>
      </c>
    </row>
    <row r="12776" spans="1:2" x14ac:dyDescent="0.25">
      <c r="A12776" s="62">
        <v>51141623</v>
      </c>
      <c r="B12776" s="63" t="s">
        <v>8469</v>
      </c>
    </row>
    <row r="12777" spans="1:2" x14ac:dyDescent="0.25">
      <c r="A12777" s="62">
        <v>51141624</v>
      </c>
      <c r="B12777" s="63" t="s">
        <v>83</v>
      </c>
    </row>
    <row r="12778" spans="1:2" x14ac:dyDescent="0.25">
      <c r="A12778" s="62">
        <v>51141625</v>
      </c>
      <c r="B12778" s="63" t="s">
        <v>5410</v>
      </c>
    </row>
    <row r="12779" spans="1:2" x14ac:dyDescent="0.25">
      <c r="A12779" s="62">
        <v>51141626</v>
      </c>
      <c r="B12779" s="63" t="s">
        <v>6244</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17796</v>
      </c>
    </row>
    <row r="12784" spans="1:2" x14ac:dyDescent="0.25">
      <c r="A12784" s="62">
        <v>51141631</v>
      </c>
      <c r="B12784" s="63" t="s">
        <v>5797</v>
      </c>
    </row>
    <row r="12785" spans="1:2" x14ac:dyDescent="0.25">
      <c r="A12785" s="62">
        <v>51141632</v>
      </c>
      <c r="B12785" s="63" t="s">
        <v>12841</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8709</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17932</v>
      </c>
    </row>
    <row r="12814" spans="1:2" x14ac:dyDescent="0.25">
      <c r="A12814" s="62">
        <v>51141728</v>
      </c>
      <c r="B12814" s="63" t="s">
        <v>15209</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3908</v>
      </c>
    </row>
    <row r="12819" spans="1:2" x14ac:dyDescent="0.25">
      <c r="A12819" s="62">
        <v>51141804</v>
      </c>
      <c r="B12819" s="63" t="s">
        <v>10312</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6041</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10836</v>
      </c>
    </row>
    <row r="12840" spans="1:2" x14ac:dyDescent="0.25">
      <c r="A12840" s="62">
        <v>51141907</v>
      </c>
      <c r="B12840" s="63" t="s">
        <v>18465</v>
      </c>
    </row>
    <row r="12841" spans="1:2" x14ac:dyDescent="0.25">
      <c r="A12841" s="62">
        <v>51141908</v>
      </c>
      <c r="B12841" s="63" t="s">
        <v>10232</v>
      </c>
    </row>
    <row r="12842" spans="1:2" x14ac:dyDescent="0.25">
      <c r="A12842" s="62">
        <v>51141910</v>
      </c>
      <c r="B12842" s="63" t="s">
        <v>7450</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10974</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3869</v>
      </c>
    </row>
    <row r="12859" spans="1:2" x14ac:dyDescent="0.25">
      <c r="A12859" s="62">
        <v>51142005</v>
      </c>
      <c r="B12859" s="63" t="s">
        <v>13999</v>
      </c>
    </row>
    <row r="12860" spans="1:2" x14ac:dyDescent="0.25">
      <c r="A12860" s="62">
        <v>51142006</v>
      </c>
      <c r="B12860" s="63" t="s">
        <v>15978</v>
      </c>
    </row>
    <row r="12861" spans="1:2" x14ac:dyDescent="0.25">
      <c r="A12861" s="62">
        <v>51142009</v>
      </c>
      <c r="B12861" s="63" t="s">
        <v>3516</v>
      </c>
    </row>
    <row r="12862" spans="1:2" x14ac:dyDescent="0.25">
      <c r="A12862" s="62">
        <v>51142010</v>
      </c>
      <c r="B12862" s="63" t="s">
        <v>5705</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4676</v>
      </c>
    </row>
    <row r="12867" spans="1:2" x14ac:dyDescent="0.25">
      <c r="A12867" s="62">
        <v>51142015</v>
      </c>
      <c r="B12867" s="63" t="s">
        <v>7973</v>
      </c>
    </row>
    <row r="12868" spans="1:2" x14ac:dyDescent="0.25">
      <c r="A12868" s="62">
        <v>51142016</v>
      </c>
      <c r="B12868" s="63" t="s">
        <v>7484</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7471</v>
      </c>
    </row>
    <row r="12872" spans="1:2" x14ac:dyDescent="0.25">
      <c r="A12872" s="62">
        <v>51142102</v>
      </c>
      <c r="B12872" s="63" t="s">
        <v>18763</v>
      </c>
    </row>
    <row r="12873" spans="1:2" x14ac:dyDescent="0.25">
      <c r="A12873" s="62">
        <v>51142103</v>
      </c>
      <c r="B12873" s="63" t="s">
        <v>11057</v>
      </c>
    </row>
    <row r="12874" spans="1:2" x14ac:dyDescent="0.25">
      <c r="A12874" s="62">
        <v>51142104</v>
      </c>
      <c r="B12874" s="63" t="s">
        <v>2692</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5091</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6704</v>
      </c>
    </row>
    <row r="12883" spans="1:2" x14ac:dyDescent="0.25">
      <c r="A12883" s="62">
        <v>51142113</v>
      </c>
      <c r="B12883" s="63" t="s">
        <v>6147</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15100</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16015</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3068</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3499</v>
      </c>
    </row>
    <row r="12908" spans="1:2" x14ac:dyDescent="0.25">
      <c r="A12908" s="62">
        <v>51142139</v>
      </c>
      <c r="B12908" s="63" t="s">
        <v>8170</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5957</v>
      </c>
    </row>
    <row r="12917" spans="1:2" x14ac:dyDescent="0.25">
      <c r="A12917" s="62">
        <v>51142148</v>
      </c>
      <c r="B12917" s="63" t="s">
        <v>16131</v>
      </c>
    </row>
    <row r="12918" spans="1:2" x14ac:dyDescent="0.25">
      <c r="A12918" s="62">
        <v>51142149</v>
      </c>
      <c r="B12918" s="63" t="s">
        <v>8891</v>
      </c>
    </row>
    <row r="12919" spans="1:2" x14ac:dyDescent="0.25">
      <c r="A12919" s="62">
        <v>51142201</v>
      </c>
      <c r="B12919" s="63" t="s">
        <v>4196</v>
      </c>
    </row>
    <row r="12920" spans="1:2" x14ac:dyDescent="0.25">
      <c r="A12920" s="62">
        <v>51142202</v>
      </c>
      <c r="B12920" s="63" t="s">
        <v>8457</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7511</v>
      </c>
    </row>
    <row r="12935" spans="1:2" x14ac:dyDescent="0.25">
      <c r="A12935" s="62">
        <v>51142218</v>
      </c>
      <c r="B12935" s="63" t="s">
        <v>2329</v>
      </c>
    </row>
    <row r="12936" spans="1:2" x14ac:dyDescent="0.25">
      <c r="A12936" s="62">
        <v>51142219</v>
      </c>
      <c r="B12936" s="63" t="s">
        <v>5233</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5141</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15801</v>
      </c>
    </row>
    <row r="12944" spans="1:2" x14ac:dyDescent="0.25">
      <c r="A12944" s="62">
        <v>51142227</v>
      </c>
      <c r="B12944" s="63" t="s">
        <v>14581</v>
      </c>
    </row>
    <row r="12945" spans="1:2" x14ac:dyDescent="0.25">
      <c r="A12945" s="62">
        <v>51142228</v>
      </c>
      <c r="B12945" s="63" t="s">
        <v>17566</v>
      </c>
    </row>
    <row r="12946" spans="1:2" x14ac:dyDescent="0.25">
      <c r="A12946" s="62">
        <v>51142229</v>
      </c>
      <c r="B12946" s="63" t="s">
        <v>7802</v>
      </c>
    </row>
    <row r="12947" spans="1:2" x14ac:dyDescent="0.25">
      <c r="A12947" s="62">
        <v>51142230</v>
      </c>
      <c r="B12947" s="63" t="s">
        <v>8615</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8404</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5127</v>
      </c>
    </row>
    <row r="12954" spans="1:2" x14ac:dyDescent="0.25">
      <c r="A12954" s="62">
        <v>51142237</v>
      </c>
      <c r="B12954" s="63" t="s">
        <v>1790</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6154</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4981</v>
      </c>
    </row>
    <row r="12966" spans="1:2" x14ac:dyDescent="0.25">
      <c r="A12966" s="62">
        <v>51142407</v>
      </c>
      <c r="B12966" s="63" t="s">
        <v>14653</v>
      </c>
    </row>
    <row r="12967" spans="1:2" x14ac:dyDescent="0.25">
      <c r="A12967" s="62">
        <v>51142408</v>
      </c>
      <c r="B12967" s="63" t="s">
        <v>7699</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5235</v>
      </c>
    </row>
    <row r="12972" spans="1:2" x14ac:dyDescent="0.25">
      <c r="A12972" s="62">
        <v>51142413</v>
      </c>
      <c r="B12972" s="63" t="s">
        <v>3458</v>
      </c>
    </row>
    <row r="12973" spans="1:2" x14ac:dyDescent="0.25">
      <c r="A12973" s="62">
        <v>51142414</v>
      </c>
      <c r="B12973" s="63" t="s">
        <v>4954</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6400</v>
      </c>
    </row>
    <row r="12977" spans="1:2" x14ac:dyDescent="0.25">
      <c r="A12977" s="62">
        <v>51142504</v>
      </c>
      <c r="B12977" s="63" t="s">
        <v>14633</v>
      </c>
    </row>
    <row r="12978" spans="1:2" x14ac:dyDescent="0.25">
      <c r="A12978" s="62">
        <v>51142505</v>
      </c>
      <c r="B12978" s="63" t="s">
        <v>18320</v>
      </c>
    </row>
    <row r="12979" spans="1:2" x14ac:dyDescent="0.25">
      <c r="A12979" s="62">
        <v>51142506</v>
      </c>
      <c r="B12979" s="63" t="s">
        <v>5682</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5681</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15118</v>
      </c>
    </row>
    <row r="12989" spans="1:2" x14ac:dyDescent="0.25">
      <c r="A12989" s="62">
        <v>51142606</v>
      </c>
      <c r="B12989" s="63" t="s">
        <v>7584</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4860</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8138</v>
      </c>
    </row>
    <row r="13005" spans="1:2" x14ac:dyDescent="0.25">
      <c r="A13005" s="62">
        <v>51142801</v>
      </c>
      <c r="B13005" s="63" t="s">
        <v>14548</v>
      </c>
    </row>
    <row r="13006" spans="1:2" x14ac:dyDescent="0.25">
      <c r="A13006" s="62">
        <v>51142901</v>
      </c>
      <c r="B13006" s="63" t="s">
        <v>4856</v>
      </c>
    </row>
    <row r="13007" spans="1:2" x14ac:dyDescent="0.25">
      <c r="A13007" s="62">
        <v>51142902</v>
      </c>
      <c r="B13007" s="63" t="s">
        <v>13613</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13189</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7689</v>
      </c>
    </row>
    <row r="13022" spans="1:2" x14ac:dyDescent="0.25">
      <c r="A13022" s="62">
        <v>51142917</v>
      </c>
      <c r="B13022" s="63" t="s">
        <v>10043</v>
      </c>
    </row>
    <row r="13023" spans="1:2" x14ac:dyDescent="0.25">
      <c r="A13023" s="62">
        <v>51142918</v>
      </c>
      <c r="B13023" s="63" t="s">
        <v>8022</v>
      </c>
    </row>
    <row r="13024" spans="1:2" x14ac:dyDescent="0.25">
      <c r="A13024" s="62">
        <v>51142919</v>
      </c>
      <c r="B13024" s="63" t="s">
        <v>10968</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3325</v>
      </c>
    </row>
    <row r="13029" spans="1:2" x14ac:dyDescent="0.25">
      <c r="A13029" s="62">
        <v>51142924</v>
      </c>
      <c r="B13029" s="63" t="s">
        <v>5395</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5594</v>
      </c>
    </row>
    <row r="13034" spans="1:2" x14ac:dyDescent="0.25">
      <c r="A13034" s="62">
        <v>51142929</v>
      </c>
      <c r="B13034" s="63" t="s">
        <v>7637</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4728</v>
      </c>
    </row>
    <row r="13039" spans="1:2" x14ac:dyDescent="0.25">
      <c r="A13039" s="62">
        <v>51142934</v>
      </c>
      <c r="B13039" s="63" t="s">
        <v>5773</v>
      </c>
    </row>
    <row r="13040" spans="1:2" x14ac:dyDescent="0.25">
      <c r="A13040" s="62">
        <v>51142935</v>
      </c>
      <c r="B13040" s="63" t="s">
        <v>4538</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17772</v>
      </c>
    </row>
    <row r="13046" spans="1:2" x14ac:dyDescent="0.25">
      <c r="A13046" s="62">
        <v>51142941</v>
      </c>
      <c r="B13046" s="63" t="s">
        <v>11482</v>
      </c>
    </row>
    <row r="13047" spans="1:2" x14ac:dyDescent="0.25">
      <c r="A13047" s="62">
        <v>51142942</v>
      </c>
      <c r="B13047" s="63" t="s">
        <v>3439</v>
      </c>
    </row>
    <row r="13048" spans="1:2" x14ac:dyDescent="0.25">
      <c r="A13048" s="62">
        <v>51142943</v>
      </c>
      <c r="B13048" s="63" t="s">
        <v>9718</v>
      </c>
    </row>
    <row r="13049" spans="1:2" x14ac:dyDescent="0.25">
      <c r="A13049" s="62">
        <v>51142944</v>
      </c>
      <c r="B13049" s="63" t="s">
        <v>2282</v>
      </c>
    </row>
    <row r="13050" spans="1:2" x14ac:dyDescent="0.25">
      <c r="A13050" s="62">
        <v>51142945</v>
      </c>
      <c r="B13050" s="63" t="s">
        <v>5648</v>
      </c>
    </row>
    <row r="13051" spans="1:2" x14ac:dyDescent="0.25">
      <c r="A13051" s="62">
        <v>51142946</v>
      </c>
      <c r="B13051" s="63" t="s">
        <v>4786</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2986</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7354</v>
      </c>
    </row>
    <row r="13059" spans="1:2" x14ac:dyDescent="0.25">
      <c r="A13059" s="62">
        <v>51151507</v>
      </c>
      <c r="B13059" s="63" t="s">
        <v>5809</v>
      </c>
    </row>
    <row r="13060" spans="1:2" x14ac:dyDescent="0.25">
      <c r="A13060" s="62">
        <v>51151508</v>
      </c>
      <c r="B13060" s="63" t="s">
        <v>4266</v>
      </c>
    </row>
    <row r="13061" spans="1:2" x14ac:dyDescent="0.25">
      <c r="A13061" s="62">
        <v>51151509</v>
      </c>
      <c r="B13061" s="63" t="s">
        <v>18462</v>
      </c>
    </row>
    <row r="13062" spans="1:2" x14ac:dyDescent="0.25">
      <c r="A13062" s="62">
        <v>51151510</v>
      </c>
      <c r="B13062" s="63" t="s">
        <v>13346</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4247</v>
      </c>
    </row>
    <row r="13073" spans="1:2" x14ac:dyDescent="0.25">
      <c r="A13073" s="62">
        <v>51151603</v>
      </c>
      <c r="B13073" s="63" t="s">
        <v>5511</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5067</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2547</v>
      </c>
    </row>
    <row r="13089" spans="1:2" x14ac:dyDescent="0.25">
      <c r="A13089" s="62">
        <v>51151703</v>
      </c>
      <c r="B13089" s="63" t="s">
        <v>9237</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9516</v>
      </c>
    </row>
    <row r="13097" spans="1:2" x14ac:dyDescent="0.25">
      <c r="A13097" s="62">
        <v>51151711</v>
      </c>
      <c r="B13097" s="63" t="s">
        <v>6014</v>
      </c>
    </row>
    <row r="13098" spans="1:2" x14ac:dyDescent="0.25">
      <c r="A13098" s="62">
        <v>51151712</v>
      </c>
      <c r="B13098" s="63" t="s">
        <v>9644</v>
      </c>
    </row>
    <row r="13099" spans="1:2" x14ac:dyDescent="0.25">
      <c r="A13099" s="62">
        <v>51151713</v>
      </c>
      <c r="B13099" s="63" t="s">
        <v>3078</v>
      </c>
    </row>
    <row r="13100" spans="1:2" x14ac:dyDescent="0.25">
      <c r="A13100" s="62">
        <v>51151714</v>
      </c>
      <c r="B13100" s="63" t="s">
        <v>5066</v>
      </c>
    </row>
    <row r="13101" spans="1:2" x14ac:dyDescent="0.25">
      <c r="A13101" s="62">
        <v>51151715</v>
      </c>
      <c r="B13101" s="63" t="s">
        <v>14933</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9018</v>
      </c>
    </row>
    <row r="13105" spans="1:2" x14ac:dyDescent="0.25">
      <c r="A13105" s="62">
        <v>51151719</v>
      </c>
      <c r="B13105" s="63" t="s">
        <v>4977</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5539</v>
      </c>
    </row>
    <row r="13112" spans="1:2" x14ac:dyDescent="0.25">
      <c r="A13112" s="62">
        <v>51151726</v>
      </c>
      <c r="B13112" s="63" t="s">
        <v>11358</v>
      </c>
    </row>
    <row r="13113" spans="1:2" x14ac:dyDescent="0.25">
      <c r="A13113" s="62">
        <v>51151727</v>
      </c>
      <c r="B13113" s="63" t="s">
        <v>7598</v>
      </c>
    </row>
    <row r="13114" spans="1:2" x14ac:dyDescent="0.25">
      <c r="A13114" s="62">
        <v>51151728</v>
      </c>
      <c r="B13114" s="63" t="s">
        <v>16134</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7843</v>
      </c>
    </row>
    <row r="13127" spans="1:2" x14ac:dyDescent="0.25">
      <c r="A13127" s="62">
        <v>51151741</v>
      </c>
      <c r="B13127" s="63" t="s">
        <v>11658</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5074</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5485</v>
      </c>
    </row>
    <row r="13134" spans="1:2" x14ac:dyDescent="0.25">
      <c r="A13134" s="62">
        <v>51151748</v>
      </c>
      <c r="B13134" s="63" t="s">
        <v>15362</v>
      </c>
    </row>
    <row r="13135" spans="1:2" x14ac:dyDescent="0.25">
      <c r="A13135" s="62">
        <v>51151749</v>
      </c>
      <c r="B13135" s="63" t="s">
        <v>13636</v>
      </c>
    </row>
    <row r="13136" spans="1:2" x14ac:dyDescent="0.25">
      <c r="A13136" s="62">
        <v>51151801</v>
      </c>
      <c r="B13136" s="63" t="s">
        <v>8174</v>
      </c>
    </row>
    <row r="13137" spans="1:2" x14ac:dyDescent="0.25">
      <c r="A13137" s="62">
        <v>51151802</v>
      </c>
      <c r="B13137" s="63" t="s">
        <v>17861</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5113</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14421</v>
      </c>
    </row>
    <row r="13145" spans="1:2" x14ac:dyDescent="0.25">
      <c r="A13145" s="62">
        <v>51151814</v>
      </c>
      <c r="B13145" s="63" t="s">
        <v>11269</v>
      </c>
    </row>
    <row r="13146" spans="1:2" x14ac:dyDescent="0.25">
      <c r="A13146" s="62">
        <v>51151815</v>
      </c>
      <c r="B13146" s="63" t="s">
        <v>4374</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17552</v>
      </c>
    </row>
    <row r="13153" spans="1:2" x14ac:dyDescent="0.25">
      <c r="A13153" s="62">
        <v>51151822</v>
      </c>
      <c r="B13153" s="63" t="s">
        <v>14510</v>
      </c>
    </row>
    <row r="13154" spans="1:2" x14ac:dyDescent="0.25">
      <c r="A13154" s="62">
        <v>51151823</v>
      </c>
      <c r="B13154" s="63" t="s">
        <v>17213</v>
      </c>
    </row>
    <row r="13155" spans="1:2" x14ac:dyDescent="0.25">
      <c r="A13155" s="62">
        <v>51151824</v>
      </c>
      <c r="B13155" s="63" t="s">
        <v>8178</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8227</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3913</v>
      </c>
    </row>
    <row r="13163" spans="1:2" x14ac:dyDescent="0.25">
      <c r="A13163" s="62">
        <v>51151907</v>
      </c>
      <c r="B13163" s="63" t="s">
        <v>8250</v>
      </c>
    </row>
    <row r="13164" spans="1:2" x14ac:dyDescent="0.25">
      <c r="A13164" s="62">
        <v>51151908</v>
      </c>
      <c r="B13164" s="63" t="s">
        <v>17284</v>
      </c>
    </row>
    <row r="13165" spans="1:2" x14ac:dyDescent="0.25">
      <c r="A13165" s="62">
        <v>51151910</v>
      </c>
      <c r="B13165" s="63" t="s">
        <v>5516</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5828</v>
      </c>
    </row>
    <row r="13169" spans="1:2" x14ac:dyDescent="0.25">
      <c r="A13169" s="62">
        <v>51151914</v>
      </c>
      <c r="B13169" s="63" t="s">
        <v>10624</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5109</v>
      </c>
    </row>
    <row r="13173" spans="1:2" x14ac:dyDescent="0.25">
      <c r="A13173" s="62">
        <v>51152001</v>
      </c>
      <c r="B13173" s="63" t="s">
        <v>2583</v>
      </c>
    </row>
    <row r="13174" spans="1:2" x14ac:dyDescent="0.25">
      <c r="A13174" s="62">
        <v>51152002</v>
      </c>
      <c r="B13174" s="63" t="s">
        <v>7142</v>
      </c>
    </row>
    <row r="13175" spans="1:2" x14ac:dyDescent="0.25">
      <c r="A13175" s="62">
        <v>51152003</v>
      </c>
      <c r="B13175" s="63" t="s">
        <v>15316</v>
      </c>
    </row>
    <row r="13176" spans="1:2" x14ac:dyDescent="0.25">
      <c r="A13176" s="62">
        <v>51152004</v>
      </c>
      <c r="B13176" s="63" t="s">
        <v>4859</v>
      </c>
    </row>
    <row r="13177" spans="1:2" x14ac:dyDescent="0.25">
      <c r="A13177" s="62">
        <v>51152005</v>
      </c>
      <c r="B13177" s="63" t="s">
        <v>17524</v>
      </c>
    </row>
    <row r="13178" spans="1:2" x14ac:dyDescent="0.25">
      <c r="A13178" s="62">
        <v>51152006</v>
      </c>
      <c r="B13178" s="63" t="s">
        <v>4489</v>
      </c>
    </row>
    <row r="13179" spans="1:2" x14ac:dyDescent="0.25">
      <c r="A13179" s="62">
        <v>51152007</v>
      </c>
      <c r="B13179" s="63" t="s">
        <v>17216</v>
      </c>
    </row>
    <row r="13180" spans="1:2" x14ac:dyDescent="0.25">
      <c r="A13180" s="62">
        <v>51152008</v>
      </c>
      <c r="B13180" s="63" t="s">
        <v>15418</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4601</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4271</v>
      </c>
    </row>
    <row r="13198" spans="1:2" x14ac:dyDescent="0.25">
      <c r="A13198" s="62">
        <v>51161516</v>
      </c>
      <c r="B13198" s="63" t="s">
        <v>11012</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11165</v>
      </c>
    </row>
    <row r="13207" spans="1:2" x14ac:dyDescent="0.25">
      <c r="A13207" s="62">
        <v>51161609</v>
      </c>
      <c r="B13207" s="63" t="s">
        <v>5185</v>
      </c>
    </row>
    <row r="13208" spans="1:2" x14ac:dyDescent="0.25">
      <c r="A13208" s="62">
        <v>51161610</v>
      </c>
      <c r="B13208" s="63" t="s">
        <v>5785</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7905</v>
      </c>
    </row>
    <row r="13213" spans="1:2" x14ac:dyDescent="0.25">
      <c r="A13213" s="62">
        <v>51161615</v>
      </c>
      <c r="B13213" s="63" t="s">
        <v>9409</v>
      </c>
    </row>
    <row r="13214" spans="1:2" x14ac:dyDescent="0.25">
      <c r="A13214" s="62">
        <v>51161616</v>
      </c>
      <c r="B13214" s="63" t="s">
        <v>7519</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18131</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4398</v>
      </c>
    </row>
    <row r="13224" spans="1:2" x14ac:dyDescent="0.25">
      <c r="A13224" s="62">
        <v>51161626</v>
      </c>
      <c r="B13224" s="63" t="s">
        <v>4958</v>
      </c>
    </row>
    <row r="13225" spans="1:2" x14ac:dyDescent="0.25">
      <c r="A13225" s="62">
        <v>51161627</v>
      </c>
      <c r="B13225" s="63" t="s">
        <v>15120</v>
      </c>
    </row>
    <row r="13226" spans="1:2" x14ac:dyDescent="0.25">
      <c r="A13226" s="62">
        <v>51161628</v>
      </c>
      <c r="B13226" s="63" t="s">
        <v>8120</v>
      </c>
    </row>
    <row r="13227" spans="1:2" x14ac:dyDescent="0.25">
      <c r="A13227" s="62">
        <v>51161629</v>
      </c>
      <c r="B13227" s="63" t="s">
        <v>18531</v>
      </c>
    </row>
    <row r="13228" spans="1:2" x14ac:dyDescent="0.25">
      <c r="A13228" s="62">
        <v>51161630</v>
      </c>
      <c r="B13228" s="63" t="s">
        <v>8018</v>
      </c>
    </row>
    <row r="13229" spans="1:2" x14ac:dyDescent="0.25">
      <c r="A13229" s="62">
        <v>51161631</v>
      </c>
      <c r="B13229" s="63" t="s">
        <v>16125</v>
      </c>
    </row>
    <row r="13230" spans="1:2" x14ac:dyDescent="0.25">
      <c r="A13230" s="62">
        <v>51161632</v>
      </c>
      <c r="B13230" s="63" t="s">
        <v>10038</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10898</v>
      </c>
    </row>
    <row r="13234" spans="1:2" x14ac:dyDescent="0.25">
      <c r="A13234" s="62">
        <v>51161636</v>
      </c>
      <c r="B13234" s="63" t="s">
        <v>17403</v>
      </c>
    </row>
    <row r="13235" spans="1:2" x14ac:dyDescent="0.25">
      <c r="A13235" s="62">
        <v>51161637</v>
      </c>
      <c r="B13235" s="63" t="s">
        <v>7933</v>
      </c>
    </row>
    <row r="13236" spans="1:2" x14ac:dyDescent="0.25">
      <c r="A13236" s="62">
        <v>51161638</v>
      </c>
      <c r="B13236" s="63" t="s">
        <v>12662</v>
      </c>
    </row>
    <row r="13237" spans="1:2" x14ac:dyDescent="0.25">
      <c r="A13237" s="62">
        <v>51161639</v>
      </c>
      <c r="B13237" s="63" t="s">
        <v>7459</v>
      </c>
    </row>
    <row r="13238" spans="1:2" x14ac:dyDescent="0.25">
      <c r="A13238" s="62">
        <v>51161640</v>
      </c>
      <c r="B13238" s="63" t="s">
        <v>5344</v>
      </c>
    </row>
    <row r="13239" spans="1:2" x14ac:dyDescent="0.25">
      <c r="A13239" s="62">
        <v>51161646</v>
      </c>
      <c r="B13239" s="63" t="s">
        <v>11216</v>
      </c>
    </row>
    <row r="13240" spans="1:2" x14ac:dyDescent="0.25">
      <c r="A13240" s="62">
        <v>51161647</v>
      </c>
      <c r="B13240" s="63" t="s">
        <v>14964</v>
      </c>
    </row>
    <row r="13241" spans="1:2" x14ac:dyDescent="0.25">
      <c r="A13241" s="62">
        <v>51161648</v>
      </c>
      <c r="B13241" s="63" t="s">
        <v>7195</v>
      </c>
    </row>
    <row r="13242" spans="1:2" x14ac:dyDescent="0.25">
      <c r="A13242" s="62">
        <v>51161649</v>
      </c>
      <c r="B13242" s="63" t="s">
        <v>17891</v>
      </c>
    </row>
    <row r="13243" spans="1:2" x14ac:dyDescent="0.25">
      <c r="A13243" s="62">
        <v>51161650</v>
      </c>
      <c r="B13243" s="63" t="s">
        <v>6502</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5622</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5873</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8589</v>
      </c>
    </row>
    <row r="13273" spans="1:2" x14ac:dyDescent="0.25">
      <c r="A13273" s="62">
        <v>51161903</v>
      </c>
      <c r="B13273" s="63" t="s">
        <v>17910</v>
      </c>
    </row>
    <row r="13274" spans="1:2" x14ac:dyDescent="0.25">
      <c r="A13274" s="62">
        <v>51171501</v>
      </c>
      <c r="B13274" s="63" t="s">
        <v>4597</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6164</v>
      </c>
    </row>
    <row r="13287" spans="1:2" x14ac:dyDescent="0.25">
      <c r="A13287" s="62">
        <v>51171603</v>
      </c>
      <c r="B13287" s="63" t="s">
        <v>5869</v>
      </c>
    </row>
    <row r="13288" spans="1:2" x14ac:dyDescent="0.25">
      <c r="A13288" s="62">
        <v>51171604</v>
      </c>
      <c r="B13288" s="63" t="s">
        <v>5564</v>
      </c>
    </row>
    <row r="13289" spans="1:2" x14ac:dyDescent="0.25">
      <c r="A13289" s="62">
        <v>51171605</v>
      </c>
      <c r="B13289" s="63" t="s">
        <v>14545</v>
      </c>
    </row>
    <row r="13290" spans="1:2" x14ac:dyDescent="0.25">
      <c r="A13290" s="62">
        <v>51171606</v>
      </c>
      <c r="B13290" s="63" t="s">
        <v>5285</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7781</v>
      </c>
    </row>
    <row r="13296" spans="1:2" x14ac:dyDescent="0.25">
      <c r="A13296" s="62">
        <v>51171612</v>
      </c>
      <c r="B13296" s="63" t="s">
        <v>1337</v>
      </c>
    </row>
    <row r="13297" spans="1:2" x14ac:dyDescent="0.25">
      <c r="A13297" s="62">
        <v>51171613</v>
      </c>
      <c r="B13297" s="63" t="s">
        <v>9054</v>
      </c>
    </row>
    <row r="13298" spans="1:2" x14ac:dyDescent="0.25">
      <c r="A13298" s="62">
        <v>51171614</v>
      </c>
      <c r="B13298" s="63" t="s">
        <v>5099</v>
      </c>
    </row>
    <row r="13299" spans="1:2" x14ac:dyDescent="0.25">
      <c r="A13299" s="62">
        <v>51171615</v>
      </c>
      <c r="B13299" s="63" t="s">
        <v>6255</v>
      </c>
    </row>
    <row r="13300" spans="1:2" x14ac:dyDescent="0.25">
      <c r="A13300" s="62">
        <v>51171616</v>
      </c>
      <c r="B13300" s="63" t="s">
        <v>9416</v>
      </c>
    </row>
    <row r="13301" spans="1:2" x14ac:dyDescent="0.25">
      <c r="A13301" s="62">
        <v>51171617</v>
      </c>
      <c r="B13301" s="63" t="s">
        <v>13680</v>
      </c>
    </row>
    <row r="13302" spans="1:2" x14ac:dyDescent="0.25">
      <c r="A13302" s="62">
        <v>51171618</v>
      </c>
      <c r="B13302" s="63" t="s">
        <v>8192</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15896</v>
      </c>
    </row>
    <row r="13312" spans="1:2" x14ac:dyDescent="0.25">
      <c r="A13312" s="62">
        <v>51171629</v>
      </c>
      <c r="B13312" s="63" t="s">
        <v>9259</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8023</v>
      </c>
    </row>
    <row r="13319" spans="1:2" x14ac:dyDescent="0.25">
      <c r="A13319" s="62">
        <v>51171704</v>
      </c>
      <c r="B13319" s="63" t="s">
        <v>7417</v>
      </c>
    </row>
    <row r="13320" spans="1:2" x14ac:dyDescent="0.25">
      <c r="A13320" s="62">
        <v>51171706</v>
      </c>
      <c r="B13320" s="63" t="s">
        <v>11988</v>
      </c>
    </row>
    <row r="13321" spans="1:2" x14ac:dyDescent="0.25">
      <c r="A13321" s="62">
        <v>51171707</v>
      </c>
      <c r="B13321" s="63" t="s">
        <v>3112</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17996</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4245</v>
      </c>
    </row>
    <row r="13332" spans="1:2" x14ac:dyDescent="0.25">
      <c r="A13332" s="62">
        <v>51171806</v>
      </c>
      <c r="B13332" s="63" t="s">
        <v>5319</v>
      </c>
    </row>
    <row r="13333" spans="1:2" x14ac:dyDescent="0.25">
      <c r="A13333" s="62">
        <v>51171807</v>
      </c>
      <c r="B13333" s="63" t="s">
        <v>18667</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16058</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17224</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4180</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8079</v>
      </c>
    </row>
    <row r="13376" spans="1:2" x14ac:dyDescent="0.25">
      <c r="A13376" s="62">
        <v>51172108</v>
      </c>
      <c r="B13376" s="63" t="s">
        <v>14270</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13846</v>
      </c>
    </row>
    <row r="13383" spans="1:2" x14ac:dyDescent="0.25">
      <c r="A13383" s="62">
        <v>51181504</v>
      </c>
      <c r="B13383" s="63" t="s">
        <v>16313</v>
      </c>
    </row>
    <row r="13384" spans="1:2" x14ac:dyDescent="0.25">
      <c r="A13384" s="62">
        <v>51181505</v>
      </c>
      <c r="B13384" s="63" t="s">
        <v>5972</v>
      </c>
    </row>
    <row r="13385" spans="1:2" x14ac:dyDescent="0.25">
      <c r="A13385" s="62">
        <v>51181506</v>
      </c>
      <c r="B13385" s="63" t="s">
        <v>4626</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4665</v>
      </c>
    </row>
    <row r="13390" spans="1:2" x14ac:dyDescent="0.25">
      <c r="A13390" s="62">
        <v>51181513</v>
      </c>
      <c r="B13390" s="63" t="s">
        <v>17449</v>
      </c>
    </row>
    <row r="13391" spans="1:2" x14ac:dyDescent="0.25">
      <c r="A13391" s="62">
        <v>51181514</v>
      </c>
      <c r="B13391" s="63" t="s">
        <v>5303</v>
      </c>
    </row>
    <row r="13392" spans="1:2" x14ac:dyDescent="0.25">
      <c r="A13392" s="62">
        <v>51181515</v>
      </c>
      <c r="B13392" s="63" t="s">
        <v>4570</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10865</v>
      </c>
    </row>
    <row r="13397" spans="1:2" x14ac:dyDescent="0.25">
      <c r="A13397" s="62">
        <v>51181521</v>
      </c>
      <c r="B13397" s="63" t="s">
        <v>6191</v>
      </c>
    </row>
    <row r="13398" spans="1:2" x14ac:dyDescent="0.25">
      <c r="A13398" s="62">
        <v>51181522</v>
      </c>
      <c r="B13398" s="63" t="s">
        <v>12806</v>
      </c>
    </row>
    <row r="13399" spans="1:2" x14ac:dyDescent="0.25">
      <c r="A13399" s="62">
        <v>51181523</v>
      </c>
      <c r="B13399" s="63" t="s">
        <v>7962</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4943</v>
      </c>
    </row>
    <row r="13405" spans="1:2" x14ac:dyDescent="0.25">
      <c r="A13405" s="62">
        <v>51181605</v>
      </c>
      <c r="B13405" s="63" t="s">
        <v>7752</v>
      </c>
    </row>
    <row r="13406" spans="1:2" x14ac:dyDescent="0.25">
      <c r="A13406" s="62">
        <v>51181606</v>
      </c>
      <c r="B13406" s="63" t="s">
        <v>6006</v>
      </c>
    </row>
    <row r="13407" spans="1:2" x14ac:dyDescent="0.25">
      <c r="A13407" s="62">
        <v>51181607</v>
      </c>
      <c r="B13407" s="63" t="s">
        <v>5806</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2591</v>
      </c>
    </row>
    <row r="13412" spans="1:2" x14ac:dyDescent="0.25">
      <c r="A13412" s="62">
        <v>51181703</v>
      </c>
      <c r="B13412" s="63" t="s">
        <v>4701</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4781</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4346</v>
      </c>
    </row>
    <row r="13440" spans="1:2" x14ac:dyDescent="0.25">
      <c r="A13440" s="62">
        <v>51181731</v>
      </c>
      <c r="B13440" s="63" t="s">
        <v>7880</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10574</v>
      </c>
    </row>
    <row r="13444" spans="1:2" x14ac:dyDescent="0.25">
      <c r="A13444" s="62">
        <v>51181735</v>
      </c>
      <c r="B13444" s="63" t="s">
        <v>8117</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5851</v>
      </c>
    </row>
    <row r="13449" spans="1:2" x14ac:dyDescent="0.25">
      <c r="A13449" s="62">
        <v>51181740</v>
      </c>
      <c r="B13449" s="63" t="s">
        <v>2484</v>
      </c>
    </row>
    <row r="13450" spans="1:2" x14ac:dyDescent="0.25">
      <c r="A13450" s="62">
        <v>51181741</v>
      </c>
      <c r="B13450" s="63" t="s">
        <v>5044</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8181</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6358</v>
      </c>
    </row>
    <row r="13473" spans="1:2" x14ac:dyDescent="0.25">
      <c r="A13473" s="62">
        <v>51181810</v>
      </c>
      <c r="B13473" s="63" t="s">
        <v>8231</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4490</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13512</v>
      </c>
    </row>
    <row r="13484" spans="1:2" x14ac:dyDescent="0.25">
      <c r="A13484" s="62">
        <v>51181821</v>
      </c>
      <c r="B13484" s="63" t="s">
        <v>11200</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9318</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10817</v>
      </c>
    </row>
    <row r="13493" spans="1:2" x14ac:dyDescent="0.25">
      <c r="A13493" s="62">
        <v>51181830</v>
      </c>
      <c r="B13493" s="63" t="s">
        <v>4057</v>
      </c>
    </row>
    <row r="13494" spans="1:2" x14ac:dyDescent="0.25">
      <c r="A13494" s="62">
        <v>51181831</v>
      </c>
      <c r="B13494" s="63" t="s">
        <v>13691</v>
      </c>
    </row>
    <row r="13495" spans="1:2" x14ac:dyDescent="0.25">
      <c r="A13495" s="62">
        <v>51181832</v>
      </c>
      <c r="B13495" s="63" t="s">
        <v>8326</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14612</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8291</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14599</v>
      </c>
    </row>
    <row r="13510" spans="1:2" x14ac:dyDescent="0.25">
      <c r="A13510" s="62">
        <v>51182003</v>
      </c>
      <c r="B13510" s="63" t="s">
        <v>5305</v>
      </c>
    </row>
    <row r="13511" spans="1:2" x14ac:dyDescent="0.25">
      <c r="A13511" s="62">
        <v>51182004</v>
      </c>
      <c r="B13511" s="63" t="s">
        <v>7603</v>
      </c>
    </row>
    <row r="13512" spans="1:2" x14ac:dyDescent="0.25">
      <c r="A13512" s="62">
        <v>51182005</v>
      </c>
      <c r="B13512" s="63" t="s">
        <v>7972</v>
      </c>
    </row>
    <row r="13513" spans="1:2" x14ac:dyDescent="0.25">
      <c r="A13513" s="62">
        <v>51182006</v>
      </c>
      <c r="B13513" s="63" t="s">
        <v>4768</v>
      </c>
    </row>
    <row r="13514" spans="1:2" x14ac:dyDescent="0.25">
      <c r="A13514" s="62">
        <v>51182007</v>
      </c>
      <c r="B13514" s="63" t="s">
        <v>9965</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4544</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7741</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15248</v>
      </c>
    </row>
    <row r="13529" spans="1:2" x14ac:dyDescent="0.25">
      <c r="A13529" s="62">
        <v>51182302</v>
      </c>
      <c r="B13529" s="63" t="s">
        <v>11979</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7786</v>
      </c>
    </row>
    <row r="13537" spans="1:2" x14ac:dyDescent="0.25">
      <c r="A13537" s="62">
        <v>51182407</v>
      </c>
      <c r="B13537" s="63" t="s">
        <v>3178</v>
      </c>
    </row>
    <row r="13538" spans="1:2" x14ac:dyDescent="0.25">
      <c r="A13538" s="62">
        <v>51182408</v>
      </c>
      <c r="B13538" s="63" t="s">
        <v>11991</v>
      </c>
    </row>
    <row r="13539" spans="1:2" x14ac:dyDescent="0.25">
      <c r="A13539" s="62">
        <v>51182409</v>
      </c>
      <c r="B13539" s="63" t="s">
        <v>3329</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4587</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8594</v>
      </c>
    </row>
    <row r="13553" spans="1:2" x14ac:dyDescent="0.25">
      <c r="A13553" s="62">
        <v>51191504</v>
      </c>
      <c r="B13553" s="63" t="s">
        <v>11320</v>
      </c>
    </row>
    <row r="13554" spans="1:2" x14ac:dyDescent="0.25">
      <c r="A13554" s="62">
        <v>51191505</v>
      </c>
      <c r="B13554" s="63" t="s">
        <v>4814</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8361</v>
      </c>
    </row>
    <row r="13558" spans="1:2" x14ac:dyDescent="0.25">
      <c r="A13558" s="62">
        <v>51191509</v>
      </c>
      <c r="B13558" s="63" t="s">
        <v>17363</v>
      </c>
    </row>
    <row r="13559" spans="1:2" x14ac:dyDescent="0.25">
      <c r="A13559" s="62">
        <v>51191510</v>
      </c>
      <c r="B13559" s="63" t="s">
        <v>9519</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15423</v>
      </c>
    </row>
    <row r="13568" spans="1:2" x14ac:dyDescent="0.25">
      <c r="A13568" s="62">
        <v>51191519</v>
      </c>
      <c r="B13568" s="63" t="s">
        <v>6630</v>
      </c>
    </row>
    <row r="13569" spans="1:2" x14ac:dyDescent="0.25">
      <c r="A13569" s="62">
        <v>51191520</v>
      </c>
      <c r="B13569" s="63" t="s">
        <v>15691</v>
      </c>
    </row>
    <row r="13570" spans="1:2" x14ac:dyDescent="0.25">
      <c r="A13570" s="62">
        <v>51191521</v>
      </c>
      <c r="B13570" s="63" t="s">
        <v>5333</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4913</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4535</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8619</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8236</v>
      </c>
    </row>
    <row r="13592" spans="1:2" x14ac:dyDescent="0.25">
      <c r="A13592" s="62">
        <v>51191905</v>
      </c>
      <c r="B13592" s="63" t="s">
        <v>7162</v>
      </c>
    </row>
    <row r="13593" spans="1:2" x14ac:dyDescent="0.25">
      <c r="A13593" s="62">
        <v>51191906</v>
      </c>
      <c r="B13593" s="63" t="s">
        <v>5763</v>
      </c>
    </row>
    <row r="13594" spans="1:2" x14ac:dyDescent="0.25">
      <c r="A13594" s="62">
        <v>51191907</v>
      </c>
      <c r="B13594" s="63" t="s">
        <v>4417</v>
      </c>
    </row>
    <row r="13595" spans="1:2" x14ac:dyDescent="0.25">
      <c r="A13595" s="62">
        <v>51201501</v>
      </c>
      <c r="B13595" s="63" t="s">
        <v>7371</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10238</v>
      </c>
    </row>
    <row r="13608" spans="1:2" x14ac:dyDescent="0.25">
      <c r="A13608" s="62">
        <v>51201514</v>
      </c>
      <c r="B13608" s="63" t="s">
        <v>14788</v>
      </c>
    </row>
    <row r="13609" spans="1:2" x14ac:dyDescent="0.25">
      <c r="A13609" s="62">
        <v>51201515</v>
      </c>
      <c r="B13609" s="63" t="s">
        <v>16473</v>
      </c>
    </row>
    <row r="13610" spans="1:2" x14ac:dyDescent="0.25">
      <c r="A13610" s="62">
        <v>51201516</v>
      </c>
      <c r="B13610" s="63" t="s">
        <v>8475</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8114</v>
      </c>
    </row>
    <row r="13616" spans="1:2" x14ac:dyDescent="0.25">
      <c r="A13616" s="62">
        <v>51201604</v>
      </c>
      <c r="B13616" s="63" t="s">
        <v>16222</v>
      </c>
    </row>
    <row r="13617" spans="1:2" x14ac:dyDescent="0.25">
      <c r="A13617" s="62">
        <v>51201605</v>
      </c>
      <c r="B13617" s="63" t="s">
        <v>5023</v>
      </c>
    </row>
    <row r="13618" spans="1:2" x14ac:dyDescent="0.25">
      <c r="A13618" s="62">
        <v>51201606</v>
      </c>
      <c r="B13618" s="63" t="s">
        <v>3635</v>
      </c>
    </row>
    <row r="13619" spans="1:2" x14ac:dyDescent="0.25">
      <c r="A13619" s="62">
        <v>51201607</v>
      </c>
      <c r="B13619" s="63" t="s">
        <v>12216</v>
      </c>
    </row>
    <row r="13620" spans="1:2" x14ac:dyDescent="0.25">
      <c r="A13620" s="62">
        <v>51201608</v>
      </c>
      <c r="B13620" s="63" t="s">
        <v>16044</v>
      </c>
    </row>
    <row r="13621" spans="1:2" x14ac:dyDescent="0.25">
      <c r="A13621" s="62">
        <v>51201609</v>
      </c>
      <c r="B13621" s="63" t="s">
        <v>8514</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17875</v>
      </c>
    </row>
    <row r="13626" spans="1:2" x14ac:dyDescent="0.25">
      <c r="A13626" s="62">
        <v>51201614</v>
      </c>
      <c r="B13626" s="63" t="s">
        <v>8411</v>
      </c>
    </row>
    <row r="13627" spans="1:2" x14ac:dyDescent="0.25">
      <c r="A13627" s="62">
        <v>51201615</v>
      </c>
      <c r="B13627" s="63" t="s">
        <v>3409</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7916</v>
      </c>
    </row>
    <row r="13631" spans="1:2" x14ac:dyDescent="0.25">
      <c r="A13631" s="62">
        <v>51201619</v>
      </c>
      <c r="B13631" s="63" t="s">
        <v>4628</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15239</v>
      </c>
    </row>
    <row r="13636" spans="1:2" x14ac:dyDescent="0.25">
      <c r="A13636" s="62">
        <v>51201624</v>
      </c>
      <c r="B13636" s="63" t="s">
        <v>5484</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5864</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5402</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8283</v>
      </c>
    </row>
    <row r="13661" spans="1:2" x14ac:dyDescent="0.25">
      <c r="A13661" s="62">
        <v>51201804</v>
      </c>
      <c r="B13661" s="63" t="s">
        <v>15895</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7512</v>
      </c>
    </row>
    <row r="13667" spans="1:2" x14ac:dyDescent="0.25">
      <c r="A13667" s="62">
        <v>51201901</v>
      </c>
      <c r="B13667" s="63" t="s">
        <v>16138</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10119</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5147</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16097</v>
      </c>
    </row>
    <row r="13690" spans="1:2" x14ac:dyDescent="0.25">
      <c r="A13690" s="62">
        <v>51211619</v>
      </c>
      <c r="B13690" s="63" t="s">
        <v>8831</v>
      </c>
    </row>
    <row r="13691" spans="1:2" x14ac:dyDescent="0.25">
      <c r="A13691" s="62">
        <v>51211620</v>
      </c>
      <c r="B13691" s="63" t="s">
        <v>15093</v>
      </c>
    </row>
    <row r="13692" spans="1:2" x14ac:dyDescent="0.25">
      <c r="A13692" s="62">
        <v>51211621</v>
      </c>
      <c r="B13692" s="63" t="s">
        <v>3683</v>
      </c>
    </row>
    <row r="13693" spans="1:2" x14ac:dyDescent="0.25">
      <c r="A13693" s="62">
        <v>51211622</v>
      </c>
      <c r="B13693" s="63" t="s">
        <v>10234</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10139</v>
      </c>
    </row>
    <row r="13697" spans="1:2" x14ac:dyDescent="0.25">
      <c r="A13697" s="62">
        <v>51211901</v>
      </c>
      <c r="B13697" s="63" t="s">
        <v>8506</v>
      </c>
    </row>
    <row r="13698" spans="1:2" x14ac:dyDescent="0.25">
      <c r="A13698" s="62">
        <v>51212001</v>
      </c>
      <c r="B13698" s="63" t="s">
        <v>14467</v>
      </c>
    </row>
    <row r="13699" spans="1:2" x14ac:dyDescent="0.25">
      <c r="A13699" s="62">
        <v>51212002</v>
      </c>
      <c r="B13699" s="63" t="s">
        <v>7344</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8254</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5097</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12202</v>
      </c>
    </row>
    <row r="13719" spans="1:2" x14ac:dyDescent="0.25">
      <c r="A13719" s="62">
        <v>51212023</v>
      </c>
      <c r="B13719" s="63" t="s">
        <v>5010</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8890</v>
      </c>
    </row>
    <row r="13726" spans="1:2" x14ac:dyDescent="0.25">
      <c r="A13726" s="62">
        <v>51212030</v>
      </c>
      <c r="B13726" s="63" t="s">
        <v>7454</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4941</v>
      </c>
    </row>
    <row r="13738" spans="1:2" x14ac:dyDescent="0.25">
      <c r="A13738" s="62">
        <v>51212302</v>
      </c>
      <c r="B13738" s="63" t="s">
        <v>9972</v>
      </c>
    </row>
    <row r="13739" spans="1:2" x14ac:dyDescent="0.25">
      <c r="A13739" s="62">
        <v>51212303</v>
      </c>
      <c r="B13739" s="63" t="s">
        <v>4914</v>
      </c>
    </row>
    <row r="13740" spans="1:2" x14ac:dyDescent="0.25">
      <c r="A13740" s="62">
        <v>51212304</v>
      </c>
      <c r="B13740" s="63" t="s">
        <v>10188</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15913</v>
      </c>
    </row>
    <row r="13745" spans="1:2" x14ac:dyDescent="0.25">
      <c r="A13745" s="62">
        <v>51212309</v>
      </c>
      <c r="B13745" s="63" t="s">
        <v>8009</v>
      </c>
    </row>
    <row r="13746" spans="1:2" x14ac:dyDescent="0.25">
      <c r="A13746" s="62">
        <v>51212401</v>
      </c>
      <c r="B13746" s="63" t="s">
        <v>5845</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4377</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4707</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5286</v>
      </c>
    </row>
    <row r="13764" spans="1:2" x14ac:dyDescent="0.25">
      <c r="A13764" s="62">
        <v>51241115</v>
      </c>
      <c r="B13764" s="63" t="s">
        <v>3099</v>
      </c>
    </row>
    <row r="13765" spans="1:2" x14ac:dyDescent="0.25">
      <c r="A13765" s="62">
        <v>51241116</v>
      </c>
      <c r="B13765" s="63" t="s">
        <v>4858</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17351</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5779</v>
      </c>
    </row>
    <row r="13779" spans="1:2" x14ac:dyDescent="0.25">
      <c r="A13779" s="62">
        <v>51241210</v>
      </c>
      <c r="B13779" s="63" t="s">
        <v>8840</v>
      </c>
    </row>
    <row r="13780" spans="1:2" x14ac:dyDescent="0.25">
      <c r="A13780" s="62">
        <v>51241211</v>
      </c>
      <c r="B13780" s="63" t="s">
        <v>7638</v>
      </c>
    </row>
    <row r="13781" spans="1:2" x14ac:dyDescent="0.25">
      <c r="A13781" s="62">
        <v>51241212</v>
      </c>
      <c r="B13781" s="63" t="s">
        <v>16539</v>
      </c>
    </row>
    <row r="13782" spans="1:2" x14ac:dyDescent="0.25">
      <c r="A13782" s="62">
        <v>51241213</v>
      </c>
      <c r="B13782" s="63" t="s">
        <v>14207</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5018</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8723</v>
      </c>
    </row>
    <row r="13797" spans="1:2" x14ac:dyDescent="0.25">
      <c r="A13797" s="62">
        <v>51241228</v>
      </c>
      <c r="B13797" s="63" t="s">
        <v>17219</v>
      </c>
    </row>
    <row r="13798" spans="1:2" x14ac:dyDescent="0.25">
      <c r="A13798" s="62">
        <v>51241229</v>
      </c>
      <c r="B13798" s="63" t="s">
        <v>14088</v>
      </c>
    </row>
    <row r="13799" spans="1:2" x14ac:dyDescent="0.25">
      <c r="A13799" s="62">
        <v>51241301</v>
      </c>
      <c r="B13799" s="63" t="s">
        <v>17624</v>
      </c>
    </row>
    <row r="13800" spans="1:2" x14ac:dyDescent="0.25">
      <c r="A13800" s="62">
        <v>51241302</v>
      </c>
      <c r="B13800" s="63" t="s">
        <v>9281</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12247</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11133</v>
      </c>
    </row>
    <row r="13809" spans="1:2" x14ac:dyDescent="0.25">
      <c r="A13809" s="62">
        <v>52101505</v>
      </c>
      <c r="B13809" s="63" t="s">
        <v>2876</v>
      </c>
    </row>
    <row r="13810" spans="1:2" x14ac:dyDescent="0.25">
      <c r="A13810" s="62">
        <v>52101506</v>
      </c>
      <c r="B13810" s="63" t="s">
        <v>10542</v>
      </c>
    </row>
    <row r="13811" spans="1:2" x14ac:dyDescent="0.25">
      <c r="A13811" s="62">
        <v>52101507</v>
      </c>
      <c r="B13811" s="63" t="s">
        <v>5372</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11669</v>
      </c>
    </row>
    <row r="13815" spans="1:2" x14ac:dyDescent="0.25">
      <c r="A13815" s="62">
        <v>52101511</v>
      </c>
      <c r="B13815" s="63" t="s">
        <v>5340</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15832</v>
      </c>
    </row>
    <row r="13819" spans="1:2" x14ac:dyDescent="0.25">
      <c r="A13819" s="62">
        <v>52121502</v>
      </c>
      <c r="B13819" s="63" t="s">
        <v>8509</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5776</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5796</v>
      </c>
    </row>
    <row r="13827" spans="1:2" x14ac:dyDescent="0.25">
      <c r="A13827" s="62">
        <v>52121510</v>
      </c>
      <c r="B13827" s="63" t="s">
        <v>7046</v>
      </c>
    </row>
    <row r="13828" spans="1:2" x14ac:dyDescent="0.25">
      <c r="A13828" s="62">
        <v>52121511</v>
      </c>
      <c r="B13828" s="63" t="s">
        <v>8237</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17697</v>
      </c>
    </row>
    <row r="13832" spans="1:2" x14ac:dyDescent="0.25">
      <c r="A13832" s="62">
        <v>52121602</v>
      </c>
      <c r="B13832" s="63" t="s">
        <v>14537</v>
      </c>
    </row>
    <row r="13833" spans="1:2" x14ac:dyDescent="0.25">
      <c r="A13833" s="62">
        <v>52121603</v>
      </c>
      <c r="B13833" s="63" t="s">
        <v>10556</v>
      </c>
    </row>
    <row r="13834" spans="1:2" x14ac:dyDescent="0.25">
      <c r="A13834" s="62">
        <v>52121604</v>
      </c>
      <c r="B13834" s="63" t="s">
        <v>3173</v>
      </c>
    </row>
    <row r="13835" spans="1:2" x14ac:dyDescent="0.25">
      <c r="A13835" s="62">
        <v>52121605</v>
      </c>
      <c r="B13835" s="63" t="s">
        <v>7543</v>
      </c>
    </row>
    <row r="13836" spans="1:2" x14ac:dyDescent="0.25">
      <c r="A13836" s="62">
        <v>52121606</v>
      </c>
      <c r="B13836" s="63" t="s">
        <v>5646</v>
      </c>
    </row>
    <row r="13837" spans="1:2" x14ac:dyDescent="0.25">
      <c r="A13837" s="62">
        <v>52121607</v>
      </c>
      <c r="B13837" s="63" t="s">
        <v>386</v>
      </c>
    </row>
    <row r="13838" spans="1:2" x14ac:dyDescent="0.25">
      <c r="A13838" s="62">
        <v>52121608</v>
      </c>
      <c r="B13838" s="63" t="s">
        <v>5446</v>
      </c>
    </row>
    <row r="13839" spans="1:2" x14ac:dyDescent="0.25">
      <c r="A13839" s="62">
        <v>52121701</v>
      </c>
      <c r="B13839" s="63" t="s">
        <v>4618</v>
      </c>
    </row>
    <row r="13840" spans="1:2" x14ac:dyDescent="0.25">
      <c r="A13840" s="62">
        <v>52121702</v>
      </c>
      <c r="B13840" s="63" t="s">
        <v>3890</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7826</v>
      </c>
    </row>
    <row r="13854" spans="1:2" x14ac:dyDescent="0.25">
      <c r="A13854" s="62">
        <v>52141502</v>
      </c>
      <c r="B13854" s="63" t="s">
        <v>3723</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5909</v>
      </c>
    </row>
    <row r="13858" spans="1:2" x14ac:dyDescent="0.25">
      <c r="A13858" s="62">
        <v>52141506</v>
      </c>
      <c r="B13858" s="63" t="s">
        <v>5515</v>
      </c>
    </row>
    <row r="13859" spans="1:2" x14ac:dyDescent="0.25">
      <c r="A13859" s="62">
        <v>52141507</v>
      </c>
      <c r="B13859" s="63" t="s">
        <v>7539</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3393</v>
      </c>
    </row>
    <row r="13864" spans="1:2" x14ac:dyDescent="0.25">
      <c r="A13864" s="62">
        <v>52141512</v>
      </c>
      <c r="B13864" s="63" t="s">
        <v>8039</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14845</v>
      </c>
    </row>
    <row r="13871" spans="1:2" x14ac:dyDescent="0.25">
      <c r="A13871" s="62">
        <v>52141519</v>
      </c>
      <c r="B13871" s="63" t="s">
        <v>7600</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5538</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13255</v>
      </c>
    </row>
    <row r="13888" spans="1:2" x14ac:dyDescent="0.25">
      <c r="A13888" s="62">
        <v>52141536</v>
      </c>
      <c r="B13888" s="63" t="s">
        <v>5387</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5879</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11297</v>
      </c>
    </row>
    <row r="13908" spans="1:2" x14ac:dyDescent="0.25">
      <c r="A13908" s="62">
        <v>52151501</v>
      </c>
      <c r="B13908" s="63" t="s">
        <v>13802</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7503</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8622</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7036</v>
      </c>
    </row>
    <row r="13926" spans="1:2" x14ac:dyDescent="0.25">
      <c r="A13926" s="62">
        <v>52151612</v>
      </c>
      <c r="B13926" s="63" t="s">
        <v>4059</v>
      </c>
    </row>
    <row r="13927" spans="1:2" x14ac:dyDescent="0.25">
      <c r="A13927" s="62">
        <v>52151613</v>
      </c>
      <c r="B13927" s="63" t="s">
        <v>16143</v>
      </c>
    </row>
    <row r="13928" spans="1:2" x14ac:dyDescent="0.25">
      <c r="A13928" s="62">
        <v>52151614</v>
      </c>
      <c r="B13928" s="63" t="s">
        <v>17253</v>
      </c>
    </row>
    <row r="13929" spans="1:2" x14ac:dyDescent="0.25">
      <c r="A13929" s="62">
        <v>52151615</v>
      </c>
      <c r="B13929" s="63" t="s">
        <v>10365</v>
      </c>
    </row>
    <row r="13930" spans="1:2" x14ac:dyDescent="0.25">
      <c r="A13930" s="62">
        <v>52151616</v>
      </c>
      <c r="B13930" s="63" t="s">
        <v>8657</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10967</v>
      </c>
    </row>
    <row r="13948" spans="1:2" x14ac:dyDescent="0.25">
      <c r="A13948" s="62">
        <v>52151634</v>
      </c>
      <c r="B13948" s="63" t="s">
        <v>6038</v>
      </c>
    </row>
    <row r="13949" spans="1:2" x14ac:dyDescent="0.25">
      <c r="A13949" s="62">
        <v>52151635</v>
      </c>
      <c r="B13949" s="63" t="s">
        <v>5057</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7821</v>
      </c>
    </row>
    <row r="13957" spans="1:2" x14ac:dyDescent="0.25">
      <c r="A13957" s="62">
        <v>52151643</v>
      </c>
      <c r="B13957" s="63" t="s">
        <v>17635</v>
      </c>
    </row>
    <row r="13958" spans="1:2" x14ac:dyDescent="0.25">
      <c r="A13958" s="62">
        <v>52151644</v>
      </c>
      <c r="B13958" s="63" t="s">
        <v>14243</v>
      </c>
    </row>
    <row r="13959" spans="1:2" x14ac:dyDescent="0.25">
      <c r="A13959" s="62">
        <v>52151645</v>
      </c>
      <c r="B13959" s="63" t="s">
        <v>15604</v>
      </c>
    </row>
    <row r="13960" spans="1:2" x14ac:dyDescent="0.25">
      <c r="A13960" s="62">
        <v>52151646</v>
      </c>
      <c r="B13960" s="63" t="s">
        <v>14182</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8661</v>
      </c>
    </row>
    <row r="13974" spans="1:2" x14ac:dyDescent="0.25">
      <c r="A13974" s="62">
        <v>52151801</v>
      </c>
      <c r="B13974" s="63" t="s">
        <v>9973</v>
      </c>
    </row>
    <row r="13975" spans="1:2" x14ac:dyDescent="0.25">
      <c r="A13975" s="62">
        <v>52151802</v>
      </c>
      <c r="B13975" s="63" t="s">
        <v>17918</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5048</v>
      </c>
    </row>
    <row r="13979" spans="1:2" x14ac:dyDescent="0.25">
      <c r="A13979" s="62">
        <v>52151806</v>
      </c>
      <c r="B13979" s="63" t="s">
        <v>2443</v>
      </c>
    </row>
    <row r="13980" spans="1:2" x14ac:dyDescent="0.25">
      <c r="A13980" s="62">
        <v>52151807</v>
      </c>
      <c r="B13980" s="63" t="s">
        <v>10611</v>
      </c>
    </row>
    <row r="13981" spans="1:2" x14ac:dyDescent="0.25">
      <c r="A13981" s="62">
        <v>52151808</v>
      </c>
      <c r="B13981" s="63" t="s">
        <v>7404</v>
      </c>
    </row>
    <row r="13982" spans="1:2" x14ac:dyDescent="0.25">
      <c r="A13982" s="62">
        <v>52151809</v>
      </c>
      <c r="B13982" s="63" t="s">
        <v>15350</v>
      </c>
    </row>
    <row r="13983" spans="1:2" x14ac:dyDescent="0.25">
      <c r="A13983" s="62">
        <v>52151810</v>
      </c>
      <c r="B13983" s="63" t="s">
        <v>6107</v>
      </c>
    </row>
    <row r="13984" spans="1:2" x14ac:dyDescent="0.25">
      <c r="A13984" s="62">
        <v>52151811</v>
      </c>
      <c r="B13984" s="63" t="s">
        <v>15964</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11789</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6106</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17408</v>
      </c>
    </row>
    <row r="13995" spans="1:2" x14ac:dyDescent="0.25">
      <c r="A13995" s="62">
        <v>52151909</v>
      </c>
      <c r="B13995" s="63" t="s">
        <v>5838</v>
      </c>
    </row>
    <row r="13996" spans="1:2" x14ac:dyDescent="0.25">
      <c r="A13996" s="62">
        <v>52152001</v>
      </c>
      <c r="B13996" s="63" t="s">
        <v>1765</v>
      </c>
    </row>
    <row r="13997" spans="1:2" x14ac:dyDescent="0.25">
      <c r="A13997" s="62">
        <v>52152002</v>
      </c>
      <c r="B13997" s="63" t="s">
        <v>7526</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3330</v>
      </c>
    </row>
    <row r="14002" spans="1:2" x14ac:dyDescent="0.25">
      <c r="A14002" s="62">
        <v>52152007</v>
      </c>
      <c r="B14002" s="63" t="s">
        <v>5200</v>
      </c>
    </row>
    <row r="14003" spans="1:2" x14ac:dyDescent="0.25">
      <c r="A14003" s="62">
        <v>52152008</v>
      </c>
      <c r="B14003" s="63" t="s">
        <v>7722</v>
      </c>
    </row>
    <row r="14004" spans="1:2" x14ac:dyDescent="0.25">
      <c r="A14004" s="62">
        <v>52152009</v>
      </c>
      <c r="B14004" s="63" t="s">
        <v>10516</v>
      </c>
    </row>
    <row r="14005" spans="1:2" x14ac:dyDescent="0.25">
      <c r="A14005" s="62">
        <v>52152010</v>
      </c>
      <c r="B14005" s="63" t="s">
        <v>14536</v>
      </c>
    </row>
    <row r="14006" spans="1:2" x14ac:dyDescent="0.25">
      <c r="A14006" s="62">
        <v>52152011</v>
      </c>
      <c r="B14006" s="63" t="s">
        <v>3938</v>
      </c>
    </row>
    <row r="14007" spans="1:2" x14ac:dyDescent="0.25">
      <c r="A14007" s="62">
        <v>52152012</v>
      </c>
      <c r="B14007" s="63" t="s">
        <v>8767</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8650</v>
      </c>
    </row>
    <row r="14011" spans="1:2" x14ac:dyDescent="0.25">
      <c r="A14011" s="62">
        <v>52152016</v>
      </c>
      <c r="B14011" s="63" t="s">
        <v>4646</v>
      </c>
    </row>
    <row r="14012" spans="1:2" x14ac:dyDescent="0.25">
      <c r="A14012" s="62">
        <v>52152101</v>
      </c>
      <c r="B14012" s="63" t="s">
        <v>7150</v>
      </c>
    </row>
    <row r="14013" spans="1:2" x14ac:dyDescent="0.25">
      <c r="A14013" s="62">
        <v>52152102</v>
      </c>
      <c r="B14013" s="63" t="s">
        <v>6431</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14422</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8783</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7109</v>
      </c>
    </row>
    <row r="14028" spans="1:2" x14ac:dyDescent="0.25">
      <c r="A14028" s="62">
        <v>52161513</v>
      </c>
      <c r="B14028" s="63" t="s">
        <v>5464</v>
      </c>
    </row>
    <row r="14029" spans="1:2" x14ac:dyDescent="0.25">
      <c r="A14029" s="62">
        <v>52161514</v>
      </c>
      <c r="B14029" s="63" t="s">
        <v>12932</v>
      </c>
    </row>
    <row r="14030" spans="1:2" x14ac:dyDescent="0.25">
      <c r="A14030" s="62">
        <v>52161515</v>
      </c>
      <c r="B14030" s="63" t="s">
        <v>6391</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4539</v>
      </c>
    </row>
    <row r="14034" spans="1:2" x14ac:dyDescent="0.25">
      <c r="A14034" s="62">
        <v>52161520</v>
      </c>
      <c r="B14034" s="63" t="s">
        <v>10186</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18653</v>
      </c>
    </row>
    <row r="14040" spans="1:2" x14ac:dyDescent="0.25">
      <c r="A14040" s="62">
        <v>52161526</v>
      </c>
      <c r="B14040" s="63" t="s">
        <v>9891</v>
      </c>
    </row>
    <row r="14041" spans="1:2" x14ac:dyDescent="0.25">
      <c r="A14041" s="62">
        <v>52161527</v>
      </c>
      <c r="B14041" s="63" t="s">
        <v>7902</v>
      </c>
    </row>
    <row r="14042" spans="1:2" x14ac:dyDescent="0.25">
      <c r="A14042" s="62">
        <v>52161529</v>
      </c>
      <c r="B14042" s="63" t="s">
        <v>3907</v>
      </c>
    </row>
    <row r="14043" spans="1:2" x14ac:dyDescent="0.25">
      <c r="A14043" s="62">
        <v>52161531</v>
      </c>
      <c r="B14043" s="63" t="s">
        <v>6874</v>
      </c>
    </row>
    <row r="14044" spans="1:2" x14ac:dyDescent="0.25">
      <c r="A14044" s="62">
        <v>52161532</v>
      </c>
      <c r="B14044" s="63" t="s">
        <v>3279</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14214</v>
      </c>
    </row>
    <row r="14058" spans="1:2" x14ac:dyDescent="0.25">
      <c r="A14058" s="62">
        <v>52161602</v>
      </c>
      <c r="B14058" s="63" t="s">
        <v>17473</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8553</v>
      </c>
    </row>
    <row r="14063" spans="1:2" x14ac:dyDescent="0.25">
      <c r="A14063" s="62">
        <v>53101502</v>
      </c>
      <c r="B14063" s="63" t="s">
        <v>2647</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15319</v>
      </c>
    </row>
    <row r="14067" spans="1:2" x14ac:dyDescent="0.25">
      <c r="A14067" s="62">
        <v>53101601</v>
      </c>
      <c r="B14067" s="63" t="s">
        <v>13748</v>
      </c>
    </row>
    <row r="14068" spans="1:2" x14ac:dyDescent="0.25">
      <c r="A14068" s="62">
        <v>53101602</v>
      </c>
      <c r="B14068" s="63" t="s">
        <v>16597</v>
      </c>
    </row>
    <row r="14069" spans="1:2" x14ac:dyDescent="0.25">
      <c r="A14069" s="62">
        <v>53101603</v>
      </c>
      <c r="B14069" s="63" t="s">
        <v>5417</v>
      </c>
    </row>
    <row r="14070" spans="1:2" x14ac:dyDescent="0.25">
      <c r="A14070" s="62">
        <v>53101604</v>
      </c>
      <c r="B14070" s="63" t="s">
        <v>12514</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12069</v>
      </c>
    </row>
    <row r="14083" spans="1:2" x14ac:dyDescent="0.25">
      <c r="A14083" s="62">
        <v>53101902</v>
      </c>
      <c r="B14083" s="63" t="s">
        <v>4468</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15012</v>
      </c>
    </row>
    <row r="14087" spans="1:2" x14ac:dyDescent="0.25">
      <c r="A14087" s="62">
        <v>53102001</v>
      </c>
      <c r="B14087" s="63" t="s">
        <v>7422</v>
      </c>
    </row>
    <row r="14088" spans="1:2" x14ac:dyDescent="0.25">
      <c r="A14088" s="62">
        <v>53102002</v>
      </c>
      <c r="B14088" s="63" t="s">
        <v>14487</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14441</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5861</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8510</v>
      </c>
    </row>
    <row r="14102" spans="1:2" x14ac:dyDescent="0.25">
      <c r="A14102" s="62">
        <v>53102303</v>
      </c>
      <c r="B14102" s="63" t="s">
        <v>6346</v>
      </c>
    </row>
    <row r="14103" spans="1:2" x14ac:dyDescent="0.25">
      <c r="A14103" s="62">
        <v>53102304</v>
      </c>
      <c r="B14103" s="63" t="s">
        <v>5041</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11163</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6306</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18008</v>
      </c>
    </row>
    <row r="14114" spans="1:2" x14ac:dyDescent="0.25">
      <c r="A14114" s="62">
        <v>53102503</v>
      </c>
      <c r="B14114" s="63" t="s">
        <v>4755</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5009</v>
      </c>
    </row>
    <row r="14126" spans="1:2" x14ac:dyDescent="0.25">
      <c r="A14126" s="62">
        <v>53102515</v>
      </c>
      <c r="B14126" s="63" t="s">
        <v>11999</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7460</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16699</v>
      </c>
    </row>
    <row r="14144" spans="1:2" x14ac:dyDescent="0.25">
      <c r="A14144" s="62">
        <v>53102707</v>
      </c>
      <c r="B14144" s="63" t="s">
        <v>14977</v>
      </c>
    </row>
    <row r="14145" spans="1:2" x14ac:dyDescent="0.25">
      <c r="A14145" s="62">
        <v>53102708</v>
      </c>
      <c r="B14145" s="63" t="s">
        <v>17456</v>
      </c>
    </row>
    <row r="14146" spans="1:2" x14ac:dyDescent="0.25">
      <c r="A14146" s="62">
        <v>53102709</v>
      </c>
      <c r="B14146" s="63" t="s">
        <v>14961</v>
      </c>
    </row>
    <row r="14147" spans="1:2" x14ac:dyDescent="0.25">
      <c r="A14147" s="62">
        <v>53102710</v>
      </c>
      <c r="B14147" s="63" t="s">
        <v>5993</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12717</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5381</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11734</v>
      </c>
    </row>
    <row r="14165" spans="1:2" x14ac:dyDescent="0.25">
      <c r="A14165" s="62">
        <v>53111505</v>
      </c>
      <c r="B14165" s="63" t="s">
        <v>5678</v>
      </c>
    </row>
    <row r="14166" spans="1:2" x14ac:dyDescent="0.25">
      <c r="A14166" s="62">
        <v>53111601</v>
      </c>
      <c r="B14166" s="63" t="s">
        <v>5603</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7359</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7809</v>
      </c>
    </row>
    <row r="14174" spans="1:2" x14ac:dyDescent="0.25">
      <c r="A14174" s="62">
        <v>53111704</v>
      </c>
      <c r="B14174" s="63" t="s">
        <v>10469</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5637</v>
      </c>
    </row>
    <row r="14189" spans="1:2" x14ac:dyDescent="0.25">
      <c r="A14189" s="62">
        <v>53112004</v>
      </c>
      <c r="B14189" s="63" t="s">
        <v>8034</v>
      </c>
    </row>
    <row r="14190" spans="1:2" x14ac:dyDescent="0.25">
      <c r="A14190" s="62">
        <v>53112005</v>
      </c>
      <c r="B14190" s="63" t="s">
        <v>6174</v>
      </c>
    </row>
    <row r="14191" spans="1:2" x14ac:dyDescent="0.25">
      <c r="A14191" s="62">
        <v>53112101</v>
      </c>
      <c r="B14191" s="63" t="s">
        <v>15577</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2930</v>
      </c>
    </row>
    <row r="14196" spans="1:2" x14ac:dyDescent="0.25">
      <c r="A14196" s="62">
        <v>53121501</v>
      </c>
      <c r="B14196" s="63" t="s">
        <v>5062</v>
      </c>
    </row>
    <row r="14197" spans="1:2" x14ac:dyDescent="0.25">
      <c r="A14197" s="62">
        <v>53121502</v>
      </c>
      <c r="B14197" s="63" t="s">
        <v>10744</v>
      </c>
    </row>
    <row r="14198" spans="1:2" x14ac:dyDescent="0.25">
      <c r="A14198" s="62">
        <v>53121503</v>
      </c>
      <c r="B14198" s="63" t="s">
        <v>13563</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9269</v>
      </c>
    </row>
    <row r="14203" spans="1:2" x14ac:dyDescent="0.25">
      <c r="A14203" s="62">
        <v>53121606</v>
      </c>
      <c r="B14203" s="63" t="s">
        <v>5093</v>
      </c>
    </row>
    <row r="14204" spans="1:2" x14ac:dyDescent="0.25">
      <c r="A14204" s="62">
        <v>53121607</v>
      </c>
      <c r="B14204" s="63" t="s">
        <v>5961</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7485</v>
      </c>
    </row>
    <row r="14217" spans="1:2" x14ac:dyDescent="0.25">
      <c r="A14217" s="62">
        <v>53131503</v>
      </c>
      <c r="B14217" s="63" t="s">
        <v>8340</v>
      </c>
    </row>
    <row r="14218" spans="1:2" x14ac:dyDescent="0.25">
      <c r="A14218" s="62">
        <v>53131504</v>
      </c>
      <c r="B14218" s="63" t="s">
        <v>17833</v>
      </c>
    </row>
    <row r="14219" spans="1:2" x14ac:dyDescent="0.25">
      <c r="A14219" s="62">
        <v>53131505</v>
      </c>
      <c r="B14219" s="63" t="s">
        <v>5672</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3406</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5224</v>
      </c>
    </row>
    <row r="14230" spans="1:2" x14ac:dyDescent="0.25">
      <c r="A14230" s="62">
        <v>53131607</v>
      </c>
      <c r="B14230" s="63" t="s">
        <v>7401</v>
      </c>
    </row>
    <row r="14231" spans="1:2" x14ac:dyDescent="0.25">
      <c r="A14231" s="62">
        <v>53131608</v>
      </c>
      <c r="B14231" s="63" t="s">
        <v>11377</v>
      </c>
    </row>
    <row r="14232" spans="1:2" x14ac:dyDescent="0.25">
      <c r="A14232" s="62">
        <v>53131609</v>
      </c>
      <c r="B14232" s="63" t="s">
        <v>5105</v>
      </c>
    </row>
    <row r="14233" spans="1:2" x14ac:dyDescent="0.25">
      <c r="A14233" s="62">
        <v>53131610</v>
      </c>
      <c r="B14233" s="63" t="s">
        <v>13779</v>
      </c>
    </row>
    <row r="14234" spans="1:2" x14ac:dyDescent="0.25">
      <c r="A14234" s="62">
        <v>53131611</v>
      </c>
      <c r="B14234" s="63" t="s">
        <v>4647</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5839</v>
      </c>
    </row>
    <row r="14244" spans="1:2" x14ac:dyDescent="0.25">
      <c r="A14244" s="62">
        <v>53131621</v>
      </c>
      <c r="B14244" s="63" t="s">
        <v>16248</v>
      </c>
    </row>
    <row r="14245" spans="1:2" x14ac:dyDescent="0.25">
      <c r="A14245" s="62">
        <v>53131622</v>
      </c>
      <c r="B14245" s="63" t="s">
        <v>5326</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4988</v>
      </c>
    </row>
    <row r="14250" spans="1:2" x14ac:dyDescent="0.25">
      <c r="A14250" s="62">
        <v>53131627</v>
      </c>
      <c r="B14250" s="63" t="s">
        <v>6749</v>
      </c>
    </row>
    <row r="14251" spans="1:2" x14ac:dyDescent="0.25">
      <c r="A14251" s="62">
        <v>53131628</v>
      </c>
      <c r="B14251" s="63" t="s">
        <v>7747</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9399</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10957</v>
      </c>
    </row>
    <row r="14268" spans="1:2" x14ac:dyDescent="0.25">
      <c r="A14268" s="62">
        <v>53141507</v>
      </c>
      <c r="B14268" s="63" t="s">
        <v>4777</v>
      </c>
    </row>
    <row r="14269" spans="1:2" x14ac:dyDescent="0.25">
      <c r="A14269" s="62">
        <v>53141508</v>
      </c>
      <c r="B14269" s="63" t="s">
        <v>8908</v>
      </c>
    </row>
    <row r="14270" spans="1:2" x14ac:dyDescent="0.25">
      <c r="A14270" s="62">
        <v>53141601</v>
      </c>
      <c r="B14270" s="63" t="s">
        <v>4751</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17520</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4329</v>
      </c>
    </row>
    <row r="14279" spans="1:2" x14ac:dyDescent="0.25">
      <c r="A14279" s="62">
        <v>53141610</v>
      </c>
      <c r="B14279" s="63" t="s">
        <v>13597</v>
      </c>
    </row>
    <row r="14280" spans="1:2" x14ac:dyDescent="0.25">
      <c r="A14280" s="62">
        <v>53141611</v>
      </c>
      <c r="B14280" s="63" t="s">
        <v>17267</v>
      </c>
    </row>
    <row r="14281" spans="1:2" x14ac:dyDescent="0.25">
      <c r="A14281" s="62">
        <v>53141612</v>
      </c>
      <c r="B14281" s="63" t="s">
        <v>5888</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4969</v>
      </c>
    </row>
    <row r="14285" spans="1:2" x14ac:dyDescent="0.25">
      <c r="A14285" s="62">
        <v>53141616</v>
      </c>
      <c r="B14285" s="63" t="s">
        <v>6854</v>
      </c>
    </row>
    <row r="14286" spans="1:2" x14ac:dyDescent="0.25">
      <c r="A14286" s="62">
        <v>53141617</v>
      </c>
      <c r="B14286" s="63" t="s">
        <v>15503</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15533</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4517</v>
      </c>
    </row>
    <row r="14308" spans="1:2" x14ac:dyDescent="0.25">
      <c r="A14308" s="62">
        <v>54101509</v>
      </c>
      <c r="B14308" s="63" t="s">
        <v>15654</v>
      </c>
    </row>
    <row r="14309" spans="1:2" x14ac:dyDescent="0.25">
      <c r="A14309" s="62">
        <v>54101510</v>
      </c>
      <c r="B14309" s="63" t="s">
        <v>14289</v>
      </c>
    </row>
    <row r="14310" spans="1:2" x14ac:dyDescent="0.25">
      <c r="A14310" s="62">
        <v>54101511</v>
      </c>
      <c r="B14310" s="63" t="s">
        <v>5006</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7912</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5148</v>
      </c>
    </row>
    <row r="14334" spans="1:2" x14ac:dyDescent="0.25">
      <c r="A14334" s="62">
        <v>54111706</v>
      </c>
      <c r="B14334" s="63" t="s">
        <v>12021</v>
      </c>
    </row>
    <row r="14335" spans="1:2" x14ac:dyDescent="0.25">
      <c r="A14335" s="62">
        <v>54111707</v>
      </c>
      <c r="B14335" s="63" t="s">
        <v>4948</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2545</v>
      </c>
    </row>
    <row r="14339" spans="1:2" x14ac:dyDescent="0.25">
      <c r="A14339" s="62">
        <v>54121502</v>
      </c>
      <c r="B14339" s="63" t="s">
        <v>8296</v>
      </c>
    </row>
    <row r="14340" spans="1:2" x14ac:dyDescent="0.25">
      <c r="A14340" s="62">
        <v>54121503</v>
      </c>
      <c r="B14340" s="63" t="s">
        <v>6435</v>
      </c>
    </row>
    <row r="14341" spans="1:2" x14ac:dyDescent="0.25">
      <c r="A14341" s="62">
        <v>54121504</v>
      </c>
      <c r="B14341" s="63" t="s">
        <v>7678</v>
      </c>
    </row>
    <row r="14342" spans="1:2" x14ac:dyDescent="0.25">
      <c r="A14342" s="62">
        <v>54121601</v>
      </c>
      <c r="B14342" s="63" t="s">
        <v>9737</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7349</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4695</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7403</v>
      </c>
    </row>
    <row r="14361" spans="1:2" x14ac:dyDescent="0.25">
      <c r="A14361" s="62">
        <v>55101516</v>
      </c>
      <c r="B14361" s="63" t="s">
        <v>11987</v>
      </c>
    </row>
    <row r="14362" spans="1:2" x14ac:dyDescent="0.25">
      <c r="A14362" s="62">
        <v>55101517</v>
      </c>
      <c r="B14362" s="63" t="s">
        <v>17622</v>
      </c>
    </row>
    <row r="14363" spans="1:2" x14ac:dyDescent="0.25">
      <c r="A14363" s="62">
        <v>55101518</v>
      </c>
      <c r="B14363" s="63" t="s">
        <v>4460</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13637</v>
      </c>
    </row>
    <row r="14374" spans="1:2" x14ac:dyDescent="0.25">
      <c r="A14374" s="62">
        <v>55111501</v>
      </c>
      <c r="B14374" s="63" t="s">
        <v>10535</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5848</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5692</v>
      </c>
    </row>
    <row r="14387" spans="1:2" x14ac:dyDescent="0.25">
      <c r="A14387" s="62">
        <v>55111514</v>
      </c>
      <c r="B14387" s="63" t="s">
        <v>12014</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8036</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5278</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14759</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8532</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13675</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5405</v>
      </c>
    </row>
    <row r="14416" spans="1:2" x14ac:dyDescent="0.25">
      <c r="A14416" s="62">
        <v>55121702</v>
      </c>
      <c r="B14416" s="63" t="s">
        <v>9864</v>
      </c>
    </row>
    <row r="14417" spans="1:2" x14ac:dyDescent="0.25">
      <c r="A14417" s="62">
        <v>55121703</v>
      </c>
      <c r="B14417" s="63" t="s">
        <v>18824</v>
      </c>
    </row>
    <row r="14418" spans="1:2" x14ac:dyDescent="0.25">
      <c r="A14418" s="62">
        <v>55121704</v>
      </c>
      <c r="B14418" s="63" t="s">
        <v>7386</v>
      </c>
    </row>
    <row r="14419" spans="1:2" x14ac:dyDescent="0.25">
      <c r="A14419" s="62">
        <v>55121705</v>
      </c>
      <c r="B14419" s="63" t="s">
        <v>4079</v>
      </c>
    </row>
    <row r="14420" spans="1:2" x14ac:dyDescent="0.25">
      <c r="A14420" s="62">
        <v>55121706</v>
      </c>
      <c r="B14420" s="63" t="s">
        <v>15130</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18254</v>
      </c>
    </row>
    <row r="14426" spans="1:2" x14ac:dyDescent="0.25">
      <c r="A14426" s="62">
        <v>55121712</v>
      </c>
      <c r="B14426" s="63" t="s">
        <v>10594</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15485</v>
      </c>
    </row>
    <row r="14435" spans="1:2" x14ac:dyDescent="0.25">
      <c r="A14435" s="62">
        <v>55121721</v>
      </c>
      <c r="B14435" s="63" t="s">
        <v>17445</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7768</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8652</v>
      </c>
    </row>
    <row r="14456" spans="1:2" x14ac:dyDescent="0.25">
      <c r="A14456" s="62">
        <v>56101504</v>
      </c>
      <c r="B14456" s="63" t="s">
        <v>7492</v>
      </c>
    </row>
    <row r="14457" spans="1:2" x14ac:dyDescent="0.25">
      <c r="A14457" s="62">
        <v>56101505</v>
      </c>
      <c r="B14457" s="63" t="s">
        <v>3992</v>
      </c>
    </row>
    <row r="14458" spans="1:2" x14ac:dyDescent="0.25">
      <c r="A14458" s="62">
        <v>56101506</v>
      </c>
      <c r="B14458" s="63" t="s">
        <v>5054</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16087</v>
      </c>
    </row>
    <row r="14465" spans="1:2" x14ac:dyDescent="0.25">
      <c r="A14465" s="62">
        <v>56101515</v>
      </c>
      <c r="B14465" s="63" t="s">
        <v>14172</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3163</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3536</v>
      </c>
    </row>
    <row r="14483" spans="1:2" x14ac:dyDescent="0.25">
      <c r="A14483" s="62">
        <v>56101535</v>
      </c>
      <c r="B14483" s="63" t="s">
        <v>5254</v>
      </c>
    </row>
    <row r="14484" spans="1:2" x14ac:dyDescent="0.25">
      <c r="A14484" s="62">
        <v>56101536</v>
      </c>
      <c r="B14484" s="63" t="s">
        <v>12513</v>
      </c>
    </row>
    <row r="14485" spans="1:2" x14ac:dyDescent="0.25">
      <c r="A14485" s="62">
        <v>56101537</v>
      </c>
      <c r="B14485" s="63" t="s">
        <v>8438</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15760</v>
      </c>
    </row>
    <row r="14492" spans="1:2" x14ac:dyDescent="0.25">
      <c r="A14492" s="62">
        <v>56101603</v>
      </c>
      <c r="B14492" s="63" t="s">
        <v>10122</v>
      </c>
    </row>
    <row r="14493" spans="1:2" x14ac:dyDescent="0.25">
      <c r="A14493" s="62">
        <v>56101604</v>
      </c>
      <c r="B14493" s="63" t="s">
        <v>5206</v>
      </c>
    </row>
    <row r="14494" spans="1:2" x14ac:dyDescent="0.25">
      <c r="A14494" s="62">
        <v>56101605</v>
      </c>
      <c r="B14494" s="63" t="s">
        <v>16442</v>
      </c>
    </row>
    <row r="14495" spans="1:2" x14ac:dyDescent="0.25">
      <c r="A14495" s="62">
        <v>56101606</v>
      </c>
      <c r="B14495" s="63" t="s">
        <v>13341</v>
      </c>
    </row>
    <row r="14496" spans="1:2" x14ac:dyDescent="0.25">
      <c r="A14496" s="62">
        <v>56101607</v>
      </c>
      <c r="B14496" s="63" t="s">
        <v>8671</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7378</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7941</v>
      </c>
    </row>
    <row r="14504" spans="1:2" x14ac:dyDescent="0.25">
      <c r="A14504" s="62">
        <v>56101707</v>
      </c>
      <c r="B14504" s="63" t="s">
        <v>5663</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9342</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5202</v>
      </c>
    </row>
    <row r="14513" spans="1:2" x14ac:dyDescent="0.25">
      <c r="A14513" s="62">
        <v>56101717</v>
      </c>
      <c r="B14513" s="63" t="s">
        <v>16743</v>
      </c>
    </row>
    <row r="14514" spans="1:2" x14ac:dyDescent="0.25">
      <c r="A14514" s="62">
        <v>56101803</v>
      </c>
      <c r="B14514" s="63" t="s">
        <v>6313</v>
      </c>
    </row>
    <row r="14515" spans="1:2" x14ac:dyDescent="0.25">
      <c r="A14515" s="62">
        <v>56101804</v>
      </c>
      <c r="B14515" s="63" t="s">
        <v>15806</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17501</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8667</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14042</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18377</v>
      </c>
    </row>
    <row r="14534" spans="1:2" x14ac:dyDescent="0.25">
      <c r="A14534" s="62">
        <v>56111503</v>
      </c>
      <c r="B14534" s="63" t="s">
        <v>10534</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8765</v>
      </c>
    </row>
    <row r="14539" spans="1:2" x14ac:dyDescent="0.25">
      <c r="A14539" s="62">
        <v>56111508</v>
      </c>
      <c r="B14539" s="63" t="s">
        <v>9820</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8220</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10083</v>
      </c>
    </row>
    <row r="14549" spans="1:2" x14ac:dyDescent="0.25">
      <c r="A14549" s="62">
        <v>56111604</v>
      </c>
      <c r="B14549" s="63" t="s">
        <v>17643</v>
      </c>
    </row>
    <row r="14550" spans="1:2" x14ac:dyDescent="0.25">
      <c r="A14550" s="62">
        <v>56111605</v>
      </c>
      <c r="B14550" s="63" t="s">
        <v>14774</v>
      </c>
    </row>
    <row r="14551" spans="1:2" x14ac:dyDescent="0.25">
      <c r="A14551" s="62">
        <v>56111606</v>
      </c>
      <c r="B14551" s="63" t="s">
        <v>8048</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18443</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6787</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4973</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3136</v>
      </c>
    </row>
    <row r="14570" spans="1:2" x14ac:dyDescent="0.25">
      <c r="A14570" s="62">
        <v>56111907</v>
      </c>
      <c r="B14570" s="63" t="s">
        <v>6601</v>
      </c>
    </row>
    <row r="14571" spans="1:2" x14ac:dyDescent="0.25">
      <c r="A14571" s="62">
        <v>56112001</v>
      </c>
      <c r="B14571" s="63" t="s">
        <v>14854</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14584</v>
      </c>
    </row>
    <row r="14579" spans="1:2" x14ac:dyDescent="0.25">
      <c r="A14579" s="62">
        <v>56112104</v>
      </c>
      <c r="B14579" s="63" t="s">
        <v>16022</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3384</v>
      </c>
    </row>
    <row r="14583" spans="1:2" x14ac:dyDescent="0.25">
      <c r="A14583" s="62">
        <v>56112108</v>
      </c>
      <c r="B14583" s="63" t="s">
        <v>4465</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5577</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15278</v>
      </c>
    </row>
    <row r="14591" spans="1:2" x14ac:dyDescent="0.25">
      <c r="A14591" s="62">
        <v>56121006</v>
      </c>
      <c r="B14591" s="63" t="s">
        <v>4967</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16484</v>
      </c>
    </row>
    <row r="14596" spans="1:2" x14ac:dyDescent="0.25">
      <c r="A14596" s="62">
        <v>56121011</v>
      </c>
      <c r="B14596" s="63" t="s">
        <v>8557</v>
      </c>
    </row>
    <row r="14597" spans="1:2" x14ac:dyDescent="0.25">
      <c r="A14597" s="62">
        <v>56121012</v>
      </c>
      <c r="B14597" s="63" t="s">
        <v>18804</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15764</v>
      </c>
    </row>
    <row r="14608" spans="1:2" x14ac:dyDescent="0.25">
      <c r="A14608" s="62">
        <v>56121403</v>
      </c>
      <c r="B14608" s="63" t="s">
        <v>14251</v>
      </c>
    </row>
    <row r="14609" spans="1:2" x14ac:dyDescent="0.25">
      <c r="A14609" s="62">
        <v>56121501</v>
      </c>
      <c r="B14609" s="63" t="s">
        <v>8984</v>
      </c>
    </row>
    <row r="14610" spans="1:2" x14ac:dyDescent="0.25">
      <c r="A14610" s="62">
        <v>56121502</v>
      </c>
      <c r="B14610" s="63" t="s">
        <v>17389</v>
      </c>
    </row>
    <row r="14611" spans="1:2" x14ac:dyDescent="0.25">
      <c r="A14611" s="62">
        <v>56121503</v>
      </c>
      <c r="B14611" s="63" t="s">
        <v>15090</v>
      </c>
    </row>
    <row r="14612" spans="1:2" x14ac:dyDescent="0.25">
      <c r="A14612" s="62">
        <v>56121504</v>
      </c>
      <c r="B14612" s="63" t="s">
        <v>17434</v>
      </c>
    </row>
    <row r="14613" spans="1:2" x14ac:dyDescent="0.25">
      <c r="A14613" s="62">
        <v>56121505</v>
      </c>
      <c r="B14613" s="63" t="s">
        <v>15368</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8053</v>
      </c>
    </row>
    <row r="14619" spans="1:2" x14ac:dyDescent="0.25">
      <c r="A14619" s="62">
        <v>56121602</v>
      </c>
      <c r="B14619" s="63" t="s">
        <v>6117</v>
      </c>
    </row>
    <row r="14620" spans="1:2" x14ac:dyDescent="0.25">
      <c r="A14620" s="62">
        <v>56121603</v>
      </c>
      <c r="B14620" s="63" t="s">
        <v>4824</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5263</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5506</v>
      </c>
    </row>
    <row r="14627" spans="1:2" x14ac:dyDescent="0.25">
      <c r="A14627" s="62">
        <v>56121610</v>
      </c>
      <c r="B14627" s="63" t="s">
        <v>10380</v>
      </c>
    </row>
    <row r="14628" spans="1:2" x14ac:dyDescent="0.25">
      <c r="A14628" s="62">
        <v>56121701</v>
      </c>
      <c r="B14628" s="63" t="s">
        <v>8784</v>
      </c>
    </row>
    <row r="14629" spans="1:2" x14ac:dyDescent="0.25">
      <c r="A14629" s="62">
        <v>56121702</v>
      </c>
      <c r="B14629" s="63" t="s">
        <v>9341</v>
      </c>
    </row>
    <row r="14630" spans="1:2" x14ac:dyDescent="0.25">
      <c r="A14630" s="62">
        <v>56121703</v>
      </c>
      <c r="B14630" s="63" t="s">
        <v>18822</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7611</v>
      </c>
    </row>
    <row r="14634" spans="1:2" x14ac:dyDescent="0.25">
      <c r="A14634" s="62">
        <v>56121803</v>
      </c>
      <c r="B14634" s="63" t="s">
        <v>4775</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3191</v>
      </c>
    </row>
    <row r="14638" spans="1:2" x14ac:dyDescent="0.25">
      <c r="A14638" s="62">
        <v>56122001</v>
      </c>
      <c r="B14638" s="63" t="s">
        <v>9913</v>
      </c>
    </row>
    <row r="14639" spans="1:2" x14ac:dyDescent="0.25">
      <c r="A14639" s="62">
        <v>56122002</v>
      </c>
      <c r="B14639" s="63" t="s">
        <v>18400</v>
      </c>
    </row>
    <row r="14640" spans="1:2" x14ac:dyDescent="0.25">
      <c r="A14640" s="62">
        <v>56122003</v>
      </c>
      <c r="B14640" s="63" t="s">
        <v>12541</v>
      </c>
    </row>
    <row r="14641" spans="1:2" x14ac:dyDescent="0.25">
      <c r="A14641" s="62">
        <v>56122004</v>
      </c>
      <c r="B14641" s="63" t="s">
        <v>6016</v>
      </c>
    </row>
    <row r="14642" spans="1:2" x14ac:dyDescent="0.25">
      <c r="A14642" s="62">
        <v>60101001</v>
      </c>
      <c r="B14642" s="63" t="s">
        <v>9500</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7458</v>
      </c>
    </row>
    <row r="14649" spans="1:2" x14ac:dyDescent="0.25">
      <c r="A14649" s="62">
        <v>60101008</v>
      </c>
      <c r="B14649" s="63" t="s">
        <v>5460</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6145</v>
      </c>
    </row>
    <row r="14655" spans="1:2" x14ac:dyDescent="0.25">
      <c r="A14655" s="62">
        <v>60101104</v>
      </c>
      <c r="B14655" s="63" t="s">
        <v>4274</v>
      </c>
    </row>
    <row r="14656" spans="1:2" x14ac:dyDescent="0.25">
      <c r="A14656" s="62">
        <v>60101201</v>
      </c>
      <c r="B14656" s="63" t="s">
        <v>9083</v>
      </c>
    </row>
    <row r="14657" spans="1:2" x14ac:dyDescent="0.25">
      <c r="A14657" s="62">
        <v>60101202</v>
      </c>
      <c r="B14657" s="63" t="s">
        <v>17603</v>
      </c>
    </row>
    <row r="14658" spans="1:2" x14ac:dyDescent="0.25">
      <c r="A14658" s="62">
        <v>60101203</v>
      </c>
      <c r="B14658" s="63" t="s">
        <v>16652</v>
      </c>
    </row>
    <row r="14659" spans="1:2" x14ac:dyDescent="0.25">
      <c r="A14659" s="62">
        <v>60101204</v>
      </c>
      <c r="B14659" s="63" t="s">
        <v>7516</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7493</v>
      </c>
    </row>
    <row r="14666" spans="1:2" x14ac:dyDescent="0.25">
      <c r="A14666" s="62">
        <v>60101307</v>
      </c>
      <c r="B14666" s="63" t="s">
        <v>17646</v>
      </c>
    </row>
    <row r="14667" spans="1:2" x14ac:dyDescent="0.25">
      <c r="A14667" s="62">
        <v>60101308</v>
      </c>
      <c r="B14667" s="63" t="s">
        <v>5788</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5121</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17426</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11068</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4787</v>
      </c>
    </row>
    <row r="14684" spans="1:2" x14ac:dyDescent="0.25">
      <c r="A14684" s="62">
        <v>60101325</v>
      </c>
      <c r="B14684" s="63" t="s">
        <v>10424</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5359</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15106</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18426</v>
      </c>
    </row>
    <row r="14700" spans="1:2" x14ac:dyDescent="0.25">
      <c r="A14700" s="62">
        <v>60101605</v>
      </c>
      <c r="B14700" s="63" t="s">
        <v>5445</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8849</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7607</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7576</v>
      </c>
    </row>
    <row r="14729" spans="1:2" x14ac:dyDescent="0.25">
      <c r="A14729" s="62">
        <v>60101724</v>
      </c>
      <c r="B14729" s="63" t="s">
        <v>13821</v>
      </c>
    </row>
    <row r="14730" spans="1:2" x14ac:dyDescent="0.25">
      <c r="A14730" s="62">
        <v>60101725</v>
      </c>
      <c r="B14730" s="63" t="s">
        <v>5491</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5032</v>
      </c>
    </row>
    <row r="14737" spans="1:2" x14ac:dyDescent="0.25">
      <c r="A14737" s="62">
        <v>60101732</v>
      </c>
      <c r="B14737" s="63" t="s">
        <v>16151</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12474</v>
      </c>
    </row>
    <row r="14742" spans="1:2" x14ac:dyDescent="0.25">
      <c r="A14742" s="62">
        <v>60101805</v>
      </c>
      <c r="B14742" s="63" t="s">
        <v>8051</v>
      </c>
    </row>
    <row r="14743" spans="1:2" x14ac:dyDescent="0.25">
      <c r="A14743" s="62">
        <v>60101806</v>
      </c>
      <c r="B14743" s="63" t="s">
        <v>9752</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6268</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3962</v>
      </c>
    </row>
    <row r="14760" spans="1:2" x14ac:dyDescent="0.25">
      <c r="A14760" s="62">
        <v>60102001</v>
      </c>
      <c r="B14760" s="63" t="s">
        <v>4889</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4474</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4598</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5188</v>
      </c>
    </row>
    <row r="14776" spans="1:2" x14ac:dyDescent="0.25">
      <c r="A14776" s="62">
        <v>60102204</v>
      </c>
      <c r="B14776" s="63" t="s">
        <v>14101</v>
      </c>
    </row>
    <row r="14777" spans="1:2" x14ac:dyDescent="0.25">
      <c r="A14777" s="62">
        <v>60102205</v>
      </c>
      <c r="B14777" s="63" t="s">
        <v>4923</v>
      </c>
    </row>
    <row r="14778" spans="1:2" x14ac:dyDescent="0.25">
      <c r="A14778" s="62">
        <v>60102206</v>
      </c>
      <c r="B14778" s="63" t="s">
        <v>10020</v>
      </c>
    </row>
    <row r="14779" spans="1:2" x14ac:dyDescent="0.25">
      <c r="A14779" s="62">
        <v>60102301</v>
      </c>
      <c r="B14779" s="63" t="s">
        <v>3490</v>
      </c>
    </row>
    <row r="14780" spans="1:2" x14ac:dyDescent="0.25">
      <c r="A14780" s="62">
        <v>60102302</v>
      </c>
      <c r="B14780" s="63" t="s">
        <v>7462</v>
      </c>
    </row>
    <row r="14781" spans="1:2" x14ac:dyDescent="0.25">
      <c r="A14781" s="62">
        <v>60102303</v>
      </c>
      <c r="B14781" s="63" t="s">
        <v>14124</v>
      </c>
    </row>
    <row r="14782" spans="1:2" x14ac:dyDescent="0.25">
      <c r="A14782" s="62">
        <v>60102304</v>
      </c>
      <c r="B14782" s="63" t="s">
        <v>8443</v>
      </c>
    </row>
    <row r="14783" spans="1:2" x14ac:dyDescent="0.25">
      <c r="A14783" s="62">
        <v>60102305</v>
      </c>
      <c r="B14783" s="63" t="s">
        <v>17926</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5877</v>
      </c>
    </row>
    <row r="14791" spans="1:2" x14ac:dyDescent="0.25">
      <c r="A14791" s="62">
        <v>60102401</v>
      </c>
      <c r="B14791" s="63" t="s">
        <v>3277</v>
      </c>
    </row>
    <row r="14792" spans="1:2" x14ac:dyDescent="0.25">
      <c r="A14792" s="62">
        <v>60102402</v>
      </c>
      <c r="B14792" s="63" t="s">
        <v>9523</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8870</v>
      </c>
    </row>
    <row r="14807" spans="1:2" x14ac:dyDescent="0.25">
      <c r="A14807" s="62">
        <v>60102503</v>
      </c>
      <c r="B14807" s="63" t="s">
        <v>6042</v>
      </c>
    </row>
    <row r="14808" spans="1:2" x14ac:dyDescent="0.25">
      <c r="A14808" s="62">
        <v>60102504</v>
      </c>
      <c r="B14808" s="63" t="s">
        <v>5740</v>
      </c>
    </row>
    <row r="14809" spans="1:2" x14ac:dyDescent="0.25">
      <c r="A14809" s="62">
        <v>60102505</v>
      </c>
      <c r="B14809" s="63" t="s">
        <v>11912</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8289</v>
      </c>
    </row>
    <row r="14813" spans="1:2" x14ac:dyDescent="0.25">
      <c r="A14813" s="62">
        <v>60102509</v>
      </c>
      <c r="B14813" s="63" t="s">
        <v>5101</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5933</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3244</v>
      </c>
    </row>
    <row r="14826" spans="1:2" x14ac:dyDescent="0.25">
      <c r="A14826" s="62">
        <v>60102609</v>
      </c>
      <c r="B14826" s="63" t="s">
        <v>8757</v>
      </c>
    </row>
    <row r="14827" spans="1:2" x14ac:dyDescent="0.25">
      <c r="A14827" s="62">
        <v>60102610</v>
      </c>
      <c r="B14827" s="63" t="s">
        <v>11757</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4537</v>
      </c>
    </row>
    <row r="14834" spans="1:2" x14ac:dyDescent="0.25">
      <c r="A14834" s="62">
        <v>60102703</v>
      </c>
      <c r="B14834" s="63" t="s">
        <v>11188</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5226</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7663</v>
      </c>
    </row>
    <row r="14842" spans="1:2" x14ac:dyDescent="0.25">
      <c r="A14842" s="62">
        <v>60102711</v>
      </c>
      <c r="B14842" s="63" t="s">
        <v>18703</v>
      </c>
    </row>
    <row r="14843" spans="1:2" x14ac:dyDescent="0.25">
      <c r="A14843" s="62">
        <v>60102712</v>
      </c>
      <c r="B14843" s="63" t="s">
        <v>11192</v>
      </c>
    </row>
    <row r="14844" spans="1:2" x14ac:dyDescent="0.25">
      <c r="A14844" s="62">
        <v>60102713</v>
      </c>
      <c r="B14844" s="63" t="s">
        <v>5798</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8196</v>
      </c>
    </row>
    <row r="14848" spans="1:2" x14ac:dyDescent="0.25">
      <c r="A14848" s="62">
        <v>60102718</v>
      </c>
      <c r="B14848" s="63" t="s">
        <v>2565</v>
      </c>
    </row>
    <row r="14849" spans="1:2" x14ac:dyDescent="0.25">
      <c r="A14849" s="62">
        <v>60102801</v>
      </c>
      <c r="B14849" s="63" t="s">
        <v>9840</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15704</v>
      </c>
    </row>
    <row r="14856" spans="1:2" x14ac:dyDescent="0.25">
      <c r="A14856" s="62">
        <v>60102901</v>
      </c>
      <c r="B14856" s="63" t="s">
        <v>14739</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4721</v>
      </c>
    </row>
    <row r="14860" spans="1:2" x14ac:dyDescent="0.25">
      <c r="A14860" s="62">
        <v>60102905</v>
      </c>
      <c r="B14860" s="63" t="s">
        <v>13438</v>
      </c>
    </row>
    <row r="14861" spans="1:2" x14ac:dyDescent="0.25">
      <c r="A14861" s="62">
        <v>60102906</v>
      </c>
      <c r="B14861" s="63" t="s">
        <v>15938</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15361</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6032</v>
      </c>
    </row>
    <row r="14878" spans="1:2" x14ac:dyDescent="0.25">
      <c r="A14878" s="62">
        <v>60103006</v>
      </c>
      <c r="B14878" s="63" t="s">
        <v>8260</v>
      </c>
    </row>
    <row r="14879" spans="1:2" x14ac:dyDescent="0.25">
      <c r="A14879" s="62">
        <v>60103007</v>
      </c>
      <c r="B14879" s="63" t="s">
        <v>15689</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6985</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8389</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5751</v>
      </c>
    </row>
    <row r="14898" spans="1:2" x14ac:dyDescent="0.25">
      <c r="A14898" s="62">
        <v>60103202</v>
      </c>
      <c r="B14898" s="63" t="s">
        <v>3463</v>
      </c>
    </row>
    <row r="14899" spans="1:2" x14ac:dyDescent="0.25">
      <c r="A14899" s="62">
        <v>60103203</v>
      </c>
      <c r="B14899" s="63" t="s">
        <v>12282</v>
      </c>
    </row>
    <row r="14900" spans="1:2" x14ac:dyDescent="0.25">
      <c r="A14900" s="62">
        <v>60103204</v>
      </c>
      <c r="B14900" s="63" t="s">
        <v>3401</v>
      </c>
    </row>
    <row r="14901" spans="1:2" x14ac:dyDescent="0.25">
      <c r="A14901" s="62">
        <v>60103301</v>
      </c>
      <c r="B14901" s="63" t="s">
        <v>5488</v>
      </c>
    </row>
    <row r="14902" spans="1:2" x14ac:dyDescent="0.25">
      <c r="A14902" s="62">
        <v>60103302</v>
      </c>
      <c r="B14902" s="63" t="s">
        <v>4270</v>
      </c>
    </row>
    <row r="14903" spans="1:2" x14ac:dyDescent="0.25">
      <c r="A14903" s="62">
        <v>60103303</v>
      </c>
      <c r="B14903" s="63" t="s">
        <v>13926</v>
      </c>
    </row>
    <row r="14904" spans="1:2" x14ac:dyDescent="0.25">
      <c r="A14904" s="62">
        <v>60103401</v>
      </c>
      <c r="B14904" s="63" t="s">
        <v>5959</v>
      </c>
    </row>
    <row r="14905" spans="1:2" x14ac:dyDescent="0.25">
      <c r="A14905" s="62">
        <v>60103402</v>
      </c>
      <c r="B14905" s="63" t="s">
        <v>14165</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4762</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4154</v>
      </c>
    </row>
    <row r="14914" spans="1:2" x14ac:dyDescent="0.25">
      <c r="A14914" s="62">
        <v>60103501</v>
      </c>
      <c r="B14914" s="63" t="s">
        <v>5827</v>
      </c>
    </row>
    <row r="14915" spans="1:2" x14ac:dyDescent="0.25">
      <c r="A14915" s="62">
        <v>60103502</v>
      </c>
      <c r="B14915" s="63" t="s">
        <v>15321</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15858</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9691</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8836</v>
      </c>
    </row>
    <row r="14942" spans="1:2" x14ac:dyDescent="0.25">
      <c r="A14942" s="62">
        <v>60103906</v>
      </c>
      <c r="B14942" s="63" t="s">
        <v>17826</v>
      </c>
    </row>
    <row r="14943" spans="1:2" x14ac:dyDescent="0.25">
      <c r="A14943" s="62">
        <v>60103907</v>
      </c>
      <c r="B14943" s="63" t="s">
        <v>5512</v>
      </c>
    </row>
    <row r="14944" spans="1:2" x14ac:dyDescent="0.25">
      <c r="A14944" s="62">
        <v>60103908</v>
      </c>
      <c r="B14944" s="63" t="s">
        <v>15532</v>
      </c>
    </row>
    <row r="14945" spans="1:2" x14ac:dyDescent="0.25">
      <c r="A14945" s="62">
        <v>60103909</v>
      </c>
      <c r="B14945" s="63" t="s">
        <v>14376</v>
      </c>
    </row>
    <row r="14946" spans="1:2" x14ac:dyDescent="0.25">
      <c r="A14946" s="62">
        <v>60103911</v>
      </c>
      <c r="B14946" s="63" t="s">
        <v>4714</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8705</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17300</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4123</v>
      </c>
    </row>
    <row r="14973" spans="1:2" x14ac:dyDescent="0.25">
      <c r="A14973" s="62">
        <v>60104007</v>
      </c>
      <c r="B14973" s="63" t="s">
        <v>9338</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7662</v>
      </c>
    </row>
    <row r="14978" spans="1:2" x14ac:dyDescent="0.25">
      <c r="A14978" s="62">
        <v>60104104</v>
      </c>
      <c r="B14978" s="63" t="s">
        <v>17856</v>
      </c>
    </row>
    <row r="14979" spans="1:2" x14ac:dyDescent="0.25">
      <c r="A14979" s="62">
        <v>60104105</v>
      </c>
      <c r="B14979" s="63" t="s">
        <v>9124</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4625</v>
      </c>
    </row>
    <row r="14983" spans="1:2" x14ac:dyDescent="0.25">
      <c r="A14983" s="62">
        <v>60104202</v>
      </c>
      <c r="B14983" s="63" t="s">
        <v>9587</v>
      </c>
    </row>
    <row r="14984" spans="1:2" x14ac:dyDescent="0.25">
      <c r="A14984" s="62">
        <v>60104203</v>
      </c>
      <c r="B14984" s="63" t="s">
        <v>8754</v>
      </c>
    </row>
    <row r="14985" spans="1:2" x14ac:dyDescent="0.25">
      <c r="A14985" s="62">
        <v>60104204</v>
      </c>
      <c r="B14985" s="63" t="s">
        <v>7241</v>
      </c>
    </row>
    <row r="14986" spans="1:2" x14ac:dyDescent="0.25">
      <c r="A14986" s="62">
        <v>60104301</v>
      </c>
      <c r="B14986" s="63" t="s">
        <v>7431</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10053</v>
      </c>
    </row>
    <row r="14997" spans="1:2" x14ac:dyDescent="0.25">
      <c r="A14997" s="62">
        <v>60104501</v>
      </c>
      <c r="B14997" s="63" t="s">
        <v>15377</v>
      </c>
    </row>
    <row r="14998" spans="1:2" x14ac:dyDescent="0.25">
      <c r="A14998" s="62">
        <v>60104502</v>
      </c>
      <c r="B14998" s="63" t="s">
        <v>8934</v>
      </c>
    </row>
    <row r="14999" spans="1:2" x14ac:dyDescent="0.25">
      <c r="A14999" s="62">
        <v>60104503</v>
      </c>
      <c r="B14999" s="63" t="s">
        <v>5853</v>
      </c>
    </row>
    <row r="15000" spans="1:2" x14ac:dyDescent="0.25">
      <c r="A15000" s="62">
        <v>60104504</v>
      </c>
      <c r="B15000" s="63" t="s">
        <v>12501</v>
      </c>
    </row>
    <row r="15001" spans="1:2" x14ac:dyDescent="0.25">
      <c r="A15001" s="62">
        <v>60104505</v>
      </c>
      <c r="B15001" s="63" t="s">
        <v>5487</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8015</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8554</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5600</v>
      </c>
    </row>
    <row r="15027" spans="1:2" x14ac:dyDescent="0.25">
      <c r="A15027" s="62">
        <v>60104802</v>
      </c>
      <c r="B15027" s="63" t="s">
        <v>13517</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16088</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8742</v>
      </c>
    </row>
    <row r="15034" spans="1:2" x14ac:dyDescent="0.25">
      <c r="A15034" s="62">
        <v>60104809</v>
      </c>
      <c r="B15034" s="63" t="s">
        <v>5223</v>
      </c>
    </row>
    <row r="15035" spans="1:2" x14ac:dyDescent="0.25">
      <c r="A15035" s="62">
        <v>60104810</v>
      </c>
      <c r="B15035" s="63" t="s">
        <v>18410</v>
      </c>
    </row>
    <row r="15036" spans="1:2" x14ac:dyDescent="0.25">
      <c r="A15036" s="62">
        <v>60104811</v>
      </c>
      <c r="B15036" s="63" t="s">
        <v>8881</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4328</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8294</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8256</v>
      </c>
    </row>
    <row r="15049" spans="1:2" x14ac:dyDescent="0.25">
      <c r="A15049" s="62">
        <v>60104908</v>
      </c>
      <c r="B15049" s="63" t="s">
        <v>6381</v>
      </c>
    </row>
    <row r="15050" spans="1:2" x14ac:dyDescent="0.25">
      <c r="A15050" s="62">
        <v>60104909</v>
      </c>
      <c r="B15050" s="63" t="s">
        <v>7659</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8966</v>
      </c>
    </row>
    <row r="15054" spans="1:2" x14ac:dyDescent="0.25">
      <c r="A15054" s="62">
        <v>60105001</v>
      </c>
      <c r="B15054" s="63" t="s">
        <v>5513</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5114</v>
      </c>
    </row>
    <row r="15062" spans="1:2" x14ac:dyDescent="0.25">
      <c r="A15062" s="62">
        <v>60105103</v>
      </c>
      <c r="B15062" s="63" t="s">
        <v>3184</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14771</v>
      </c>
    </row>
    <row r="15067" spans="1:2" x14ac:dyDescent="0.25">
      <c r="A15067" s="62">
        <v>60105301</v>
      </c>
      <c r="B15067" s="63" t="s">
        <v>15463</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4491</v>
      </c>
    </row>
    <row r="15076" spans="1:2" x14ac:dyDescent="0.25">
      <c r="A15076" s="62">
        <v>60105401</v>
      </c>
      <c r="B15076" s="63" t="s">
        <v>6448</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5323</v>
      </c>
    </row>
    <row r="15082" spans="1:2" x14ac:dyDescent="0.25">
      <c r="A15082" s="62">
        <v>60105407</v>
      </c>
      <c r="B15082" s="63" t="s">
        <v>14230</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7937</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4772</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5831</v>
      </c>
    </row>
    <row r="15094" spans="1:2" x14ac:dyDescent="0.25">
      <c r="A15094" s="62">
        <v>60105419</v>
      </c>
      <c r="B15094" s="63" t="s">
        <v>16142</v>
      </c>
    </row>
    <row r="15095" spans="1:2" x14ac:dyDescent="0.25">
      <c r="A15095" s="62">
        <v>60105420</v>
      </c>
      <c r="B15095" s="63" t="s">
        <v>17316</v>
      </c>
    </row>
    <row r="15096" spans="1:2" x14ac:dyDescent="0.25">
      <c r="A15096" s="62">
        <v>60105421</v>
      </c>
      <c r="B15096" s="63" t="s">
        <v>12925</v>
      </c>
    </row>
    <row r="15097" spans="1:2" x14ac:dyDescent="0.25">
      <c r="A15097" s="62">
        <v>60105422</v>
      </c>
      <c r="B15097" s="63" t="s">
        <v>4593</v>
      </c>
    </row>
    <row r="15098" spans="1:2" x14ac:dyDescent="0.25">
      <c r="A15098" s="62">
        <v>60105423</v>
      </c>
      <c r="B15098" s="63" t="s">
        <v>9249</v>
      </c>
    </row>
    <row r="15099" spans="1:2" x14ac:dyDescent="0.25">
      <c r="A15099" s="62">
        <v>60105424</v>
      </c>
      <c r="B15099" s="63" t="s">
        <v>8403</v>
      </c>
    </row>
    <row r="15100" spans="1:2" x14ac:dyDescent="0.25">
      <c r="A15100" s="62">
        <v>60105425</v>
      </c>
      <c r="B15100" s="63" t="s">
        <v>6129</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17890</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5936</v>
      </c>
    </row>
    <row r="15117" spans="1:2" x14ac:dyDescent="0.25">
      <c r="A15117" s="62">
        <v>60105608</v>
      </c>
      <c r="B15117" s="63" t="s">
        <v>11338</v>
      </c>
    </row>
    <row r="15118" spans="1:2" x14ac:dyDescent="0.25">
      <c r="A15118" s="62">
        <v>60105609</v>
      </c>
      <c r="B15118" s="63" t="s">
        <v>3116</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5293</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5272</v>
      </c>
    </row>
    <row r="15127" spans="1:2" x14ac:dyDescent="0.25">
      <c r="A15127" s="62">
        <v>60105618</v>
      </c>
      <c r="B15127" s="63" t="s">
        <v>10443</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5522</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9061</v>
      </c>
    </row>
    <row r="15143" spans="1:2" x14ac:dyDescent="0.25">
      <c r="A15143" s="62">
        <v>60105803</v>
      </c>
      <c r="B15143" s="63" t="s">
        <v>3123</v>
      </c>
    </row>
    <row r="15144" spans="1:2" x14ac:dyDescent="0.25">
      <c r="A15144" s="62">
        <v>60105804</v>
      </c>
      <c r="B15144" s="63" t="s">
        <v>15422</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7885</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14247</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7733</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2638</v>
      </c>
    </row>
    <row r="15166" spans="1:2" x14ac:dyDescent="0.25">
      <c r="A15166" s="62">
        <v>60105915</v>
      </c>
      <c r="B15166" s="63" t="s">
        <v>4675</v>
      </c>
    </row>
    <row r="15167" spans="1:2" x14ac:dyDescent="0.25">
      <c r="A15167" s="62">
        <v>60105916</v>
      </c>
      <c r="B15167" s="63" t="s">
        <v>9570</v>
      </c>
    </row>
    <row r="15168" spans="1:2" x14ac:dyDescent="0.25">
      <c r="A15168" s="62">
        <v>60105917</v>
      </c>
      <c r="B15168" s="63" t="s">
        <v>5084</v>
      </c>
    </row>
    <row r="15169" spans="1:2" x14ac:dyDescent="0.25">
      <c r="A15169" s="62">
        <v>60105918</v>
      </c>
      <c r="B15169" s="63" t="s">
        <v>7719</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4510</v>
      </c>
    </row>
    <row r="15180" spans="1:2" x14ac:dyDescent="0.25">
      <c r="A15180" s="62">
        <v>60106106</v>
      </c>
      <c r="B15180" s="63" t="s">
        <v>5489</v>
      </c>
    </row>
    <row r="15181" spans="1:2" x14ac:dyDescent="0.25">
      <c r="A15181" s="62">
        <v>60106107</v>
      </c>
      <c r="B15181" s="63" t="s">
        <v>6485</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3035</v>
      </c>
    </row>
    <row r="15185" spans="1:2" x14ac:dyDescent="0.25">
      <c r="A15185" s="62">
        <v>60106202</v>
      </c>
      <c r="B15185" s="63" t="s">
        <v>9263</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4864</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4888</v>
      </c>
    </row>
    <row r="15199" spans="1:2" x14ac:dyDescent="0.25">
      <c r="A15199" s="62">
        <v>60106301</v>
      </c>
      <c r="B15199" s="63" t="s">
        <v>7968</v>
      </c>
    </row>
    <row r="15200" spans="1:2" x14ac:dyDescent="0.25">
      <c r="A15200" s="62">
        <v>60106302</v>
      </c>
      <c r="B15200" s="63" t="s">
        <v>9307</v>
      </c>
    </row>
    <row r="15201" spans="1:2" x14ac:dyDescent="0.25">
      <c r="A15201" s="62">
        <v>60106401</v>
      </c>
      <c r="B15201" s="63" t="s">
        <v>3170</v>
      </c>
    </row>
    <row r="15202" spans="1:2" x14ac:dyDescent="0.25">
      <c r="A15202" s="62">
        <v>60106402</v>
      </c>
      <c r="B15202" s="63" t="s">
        <v>9514</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4832</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5211</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10580</v>
      </c>
    </row>
    <row r="15239" spans="1:2" x14ac:dyDescent="0.25">
      <c r="A15239" s="62">
        <v>60111410</v>
      </c>
      <c r="B15239" s="63" t="s">
        <v>17848</v>
      </c>
    </row>
    <row r="15240" spans="1:2" x14ac:dyDescent="0.25">
      <c r="A15240" s="62">
        <v>60111411</v>
      </c>
      <c r="B15240" s="63" t="s">
        <v>14014</v>
      </c>
    </row>
    <row r="15241" spans="1:2" x14ac:dyDescent="0.25">
      <c r="A15241" s="62">
        <v>60121001</v>
      </c>
      <c r="B15241" s="63" t="s">
        <v>17274</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3753</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4442</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6568</v>
      </c>
    </row>
    <row r="15266" spans="1:2" x14ac:dyDescent="0.25">
      <c r="A15266" s="62">
        <v>60121114</v>
      </c>
      <c r="B15266" s="63" t="s">
        <v>17436</v>
      </c>
    </row>
    <row r="15267" spans="1:2" x14ac:dyDescent="0.25">
      <c r="A15267" s="62">
        <v>60121115</v>
      </c>
      <c r="B15267" s="63" t="s">
        <v>16734</v>
      </c>
    </row>
    <row r="15268" spans="1:2" x14ac:dyDescent="0.25">
      <c r="A15268" s="62">
        <v>60121116</v>
      </c>
      <c r="B15268" s="63" t="s">
        <v>4678</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9777</v>
      </c>
    </row>
    <row r="15274" spans="1:2" x14ac:dyDescent="0.25">
      <c r="A15274" s="62">
        <v>60121123</v>
      </c>
      <c r="B15274" s="63" t="s">
        <v>7391</v>
      </c>
    </row>
    <row r="15275" spans="1:2" x14ac:dyDescent="0.25">
      <c r="A15275" s="62">
        <v>60121124</v>
      </c>
      <c r="B15275" s="63" t="s">
        <v>7172</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15284</v>
      </c>
    </row>
    <row r="15282" spans="1:2" x14ac:dyDescent="0.25">
      <c r="A15282" s="62">
        <v>60121131</v>
      </c>
      <c r="B15282" s="63" t="s">
        <v>4012</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6277</v>
      </c>
    </row>
    <row r="15290" spans="1:2" x14ac:dyDescent="0.25">
      <c r="A15290" s="62">
        <v>60121139</v>
      </c>
      <c r="B15290" s="63" t="s">
        <v>10461</v>
      </c>
    </row>
    <row r="15291" spans="1:2" x14ac:dyDescent="0.25">
      <c r="A15291" s="62">
        <v>60121140</v>
      </c>
      <c r="B15291" s="63" t="s">
        <v>7448</v>
      </c>
    </row>
    <row r="15292" spans="1:2" x14ac:dyDescent="0.25">
      <c r="A15292" s="62">
        <v>60121141</v>
      </c>
      <c r="B15292" s="63" t="s">
        <v>13468</v>
      </c>
    </row>
    <row r="15293" spans="1:2" x14ac:dyDescent="0.25">
      <c r="A15293" s="62">
        <v>60121142</v>
      </c>
      <c r="B15293" s="63" t="s">
        <v>5304</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15960</v>
      </c>
    </row>
    <row r="15298" spans="1:2" x14ac:dyDescent="0.25">
      <c r="A15298" s="62">
        <v>60121147</v>
      </c>
      <c r="B15298" s="63" t="s">
        <v>4355</v>
      </c>
    </row>
    <row r="15299" spans="1:2" x14ac:dyDescent="0.25">
      <c r="A15299" s="62">
        <v>60121148</v>
      </c>
      <c r="B15299" s="63" t="s">
        <v>6700</v>
      </c>
    </row>
    <row r="15300" spans="1:2" x14ac:dyDescent="0.25">
      <c r="A15300" s="62">
        <v>60121149</v>
      </c>
      <c r="B15300" s="63" t="s">
        <v>3436</v>
      </c>
    </row>
    <row r="15301" spans="1:2" x14ac:dyDescent="0.25">
      <c r="A15301" s="62">
        <v>60121150</v>
      </c>
      <c r="B15301" s="63" t="s">
        <v>13929</v>
      </c>
    </row>
    <row r="15302" spans="1:2" x14ac:dyDescent="0.25">
      <c r="A15302" s="62">
        <v>60121151</v>
      </c>
      <c r="B15302" s="63" t="s">
        <v>16508</v>
      </c>
    </row>
    <row r="15303" spans="1:2" x14ac:dyDescent="0.25">
      <c r="A15303" s="62">
        <v>60121152</v>
      </c>
      <c r="B15303" s="63" t="s">
        <v>8479</v>
      </c>
    </row>
    <row r="15304" spans="1:2" x14ac:dyDescent="0.25">
      <c r="A15304" s="62">
        <v>60121153</v>
      </c>
      <c r="B15304" s="63" t="s">
        <v>18522</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7896</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10163</v>
      </c>
    </row>
    <row r="15318" spans="1:2" x14ac:dyDescent="0.25">
      <c r="A15318" s="62">
        <v>60121214</v>
      </c>
      <c r="B15318" s="63" t="s">
        <v>5196</v>
      </c>
    </row>
    <row r="15319" spans="1:2" x14ac:dyDescent="0.25">
      <c r="A15319" s="62">
        <v>60121215</v>
      </c>
      <c r="B15319" s="63" t="s">
        <v>5524</v>
      </c>
    </row>
    <row r="15320" spans="1:2" x14ac:dyDescent="0.25">
      <c r="A15320" s="62">
        <v>60121216</v>
      </c>
      <c r="B15320" s="63" t="s">
        <v>12106</v>
      </c>
    </row>
    <row r="15321" spans="1:2" x14ac:dyDescent="0.25">
      <c r="A15321" s="62">
        <v>60121217</v>
      </c>
      <c r="B15321" s="63" t="s">
        <v>8528</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15393</v>
      </c>
    </row>
    <row r="15325" spans="1:2" x14ac:dyDescent="0.25">
      <c r="A15325" s="62">
        <v>60121221</v>
      </c>
      <c r="B15325" s="63" t="s">
        <v>14341</v>
      </c>
    </row>
    <row r="15326" spans="1:2" x14ac:dyDescent="0.25">
      <c r="A15326" s="62">
        <v>60121222</v>
      </c>
      <c r="B15326" s="63" t="s">
        <v>7790</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5769</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8620</v>
      </c>
    </row>
    <row r="15341" spans="1:2" x14ac:dyDescent="0.25">
      <c r="A15341" s="62">
        <v>60121237</v>
      </c>
      <c r="B15341" s="63" t="s">
        <v>13982</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17747</v>
      </c>
    </row>
    <row r="15349" spans="1:2" x14ac:dyDescent="0.25">
      <c r="A15349" s="62">
        <v>60121246</v>
      </c>
      <c r="B15349" s="63" t="s">
        <v>13730</v>
      </c>
    </row>
    <row r="15350" spans="1:2" x14ac:dyDescent="0.25">
      <c r="A15350" s="62">
        <v>60121247</v>
      </c>
      <c r="B15350" s="63" t="s">
        <v>11271</v>
      </c>
    </row>
    <row r="15351" spans="1:2" x14ac:dyDescent="0.25">
      <c r="A15351" s="62">
        <v>60121248</v>
      </c>
      <c r="B15351" s="63" t="s">
        <v>17509</v>
      </c>
    </row>
    <row r="15352" spans="1:2" x14ac:dyDescent="0.25">
      <c r="A15352" s="62">
        <v>60121249</v>
      </c>
      <c r="B15352" s="63" t="s">
        <v>8463</v>
      </c>
    </row>
    <row r="15353" spans="1:2" x14ac:dyDescent="0.25">
      <c r="A15353" s="62">
        <v>60121250</v>
      </c>
      <c r="B15353" s="63" t="s">
        <v>10716</v>
      </c>
    </row>
    <row r="15354" spans="1:2" x14ac:dyDescent="0.25">
      <c r="A15354" s="62">
        <v>60121251</v>
      </c>
      <c r="B15354" s="63" t="s">
        <v>7822</v>
      </c>
    </row>
    <row r="15355" spans="1:2" x14ac:dyDescent="0.25">
      <c r="A15355" s="62">
        <v>60121252</v>
      </c>
      <c r="B15355" s="63" t="s">
        <v>2472</v>
      </c>
    </row>
    <row r="15356" spans="1:2" x14ac:dyDescent="0.25">
      <c r="A15356" s="62">
        <v>60121253</v>
      </c>
      <c r="B15356" s="63" t="s">
        <v>7987</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9145</v>
      </c>
    </row>
    <row r="15361" spans="1:2" x14ac:dyDescent="0.25">
      <c r="A15361" s="62">
        <v>60121305</v>
      </c>
      <c r="B15361" s="63" t="s">
        <v>7774</v>
      </c>
    </row>
    <row r="15362" spans="1:2" x14ac:dyDescent="0.25">
      <c r="A15362" s="62">
        <v>60121306</v>
      </c>
      <c r="B15362" s="63" t="s">
        <v>17963</v>
      </c>
    </row>
    <row r="15363" spans="1:2" x14ac:dyDescent="0.25">
      <c r="A15363" s="62">
        <v>60121401</v>
      </c>
      <c r="B15363" s="63" t="s">
        <v>14416</v>
      </c>
    </row>
    <row r="15364" spans="1:2" x14ac:dyDescent="0.25">
      <c r="A15364" s="62">
        <v>60121402</v>
      </c>
      <c r="B15364" s="63" t="s">
        <v>7894</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16100</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18041</v>
      </c>
    </row>
    <row r="15376" spans="1:2" x14ac:dyDescent="0.25">
      <c r="A15376" s="62">
        <v>60121414</v>
      </c>
      <c r="B15376" s="63" t="s">
        <v>7927</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3125</v>
      </c>
    </row>
    <row r="15382" spans="1:2" x14ac:dyDescent="0.25">
      <c r="A15382" s="62">
        <v>60121505</v>
      </c>
      <c r="B15382" s="63" t="s">
        <v>8199</v>
      </c>
    </row>
    <row r="15383" spans="1:2" x14ac:dyDescent="0.25">
      <c r="A15383" s="62">
        <v>60121506</v>
      </c>
      <c r="B15383" s="63" t="s">
        <v>15114</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5702</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17610</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8031</v>
      </c>
    </row>
    <row r="15409" spans="1:2" x14ac:dyDescent="0.25">
      <c r="A15409" s="62">
        <v>60121536</v>
      </c>
      <c r="B15409" s="63" t="s">
        <v>7059</v>
      </c>
    </row>
    <row r="15410" spans="1:2" x14ac:dyDescent="0.25">
      <c r="A15410" s="62">
        <v>60121537</v>
      </c>
      <c r="B15410" s="63" t="s">
        <v>17815</v>
      </c>
    </row>
    <row r="15411" spans="1:2" x14ac:dyDescent="0.25">
      <c r="A15411" s="62">
        <v>60121538</v>
      </c>
      <c r="B15411" s="63" t="s">
        <v>7878</v>
      </c>
    </row>
    <row r="15412" spans="1:2" x14ac:dyDescent="0.25">
      <c r="A15412" s="62">
        <v>60121539</v>
      </c>
      <c r="B15412" s="63" t="s">
        <v>18004</v>
      </c>
    </row>
    <row r="15413" spans="1:2" x14ac:dyDescent="0.25">
      <c r="A15413" s="62">
        <v>60121540</v>
      </c>
      <c r="B15413" s="63" t="s">
        <v>10356</v>
      </c>
    </row>
    <row r="15414" spans="1:2" x14ac:dyDescent="0.25">
      <c r="A15414" s="62">
        <v>60121601</v>
      </c>
      <c r="B15414" s="63" t="s">
        <v>15374</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17862</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13902</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15603</v>
      </c>
    </row>
    <row r="15436" spans="1:2" x14ac:dyDescent="0.25">
      <c r="A15436" s="62">
        <v>60121717</v>
      </c>
      <c r="B15436" s="63" t="s">
        <v>7563</v>
      </c>
    </row>
    <row r="15437" spans="1:2" x14ac:dyDescent="0.25">
      <c r="A15437" s="62">
        <v>60121718</v>
      </c>
      <c r="B15437" s="63" t="s">
        <v>2791</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7932</v>
      </c>
    </row>
    <row r="15442" spans="1:2" x14ac:dyDescent="0.25">
      <c r="A15442" s="62">
        <v>60121805</v>
      </c>
      <c r="B15442" s="63" t="s">
        <v>9501</v>
      </c>
    </row>
    <row r="15443" spans="1:2" x14ac:dyDescent="0.25">
      <c r="A15443" s="62">
        <v>60121806</v>
      </c>
      <c r="B15443" s="63" t="s">
        <v>3523</v>
      </c>
    </row>
    <row r="15444" spans="1:2" x14ac:dyDescent="0.25">
      <c r="A15444" s="62">
        <v>60121807</v>
      </c>
      <c r="B15444" s="63" t="s">
        <v>11870</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17334</v>
      </c>
    </row>
    <row r="15449" spans="1:2" x14ac:dyDescent="0.25">
      <c r="A15449" s="62">
        <v>60121812</v>
      </c>
      <c r="B15449" s="63" t="s">
        <v>6958</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4711</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5348</v>
      </c>
    </row>
    <row r="15484" spans="1:2" x14ac:dyDescent="0.25">
      <c r="A15484" s="62">
        <v>60122502</v>
      </c>
      <c r="B15484" s="63" t="s">
        <v>13883</v>
      </c>
    </row>
    <row r="15485" spans="1:2" x14ac:dyDescent="0.25">
      <c r="A15485" s="62">
        <v>60122503</v>
      </c>
      <c r="B15485" s="63" t="s">
        <v>6429</v>
      </c>
    </row>
    <row r="15486" spans="1:2" x14ac:dyDescent="0.25">
      <c r="A15486" s="62">
        <v>60122504</v>
      </c>
      <c r="B15486" s="63" t="s">
        <v>5476</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8614</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7978</v>
      </c>
    </row>
    <row r="15493" spans="1:2" x14ac:dyDescent="0.25">
      <c r="A15493" s="62">
        <v>60122602</v>
      </c>
      <c r="B15493" s="63" t="s">
        <v>3786</v>
      </c>
    </row>
    <row r="15494" spans="1:2" x14ac:dyDescent="0.25">
      <c r="A15494" s="62">
        <v>60122603</v>
      </c>
      <c r="B15494" s="63" t="s">
        <v>11007</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7328</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9225</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10746</v>
      </c>
    </row>
    <row r="15518" spans="1:2" x14ac:dyDescent="0.25">
      <c r="A15518" s="62">
        <v>60123204</v>
      </c>
      <c r="B15518" s="63" t="s">
        <v>13789</v>
      </c>
    </row>
    <row r="15519" spans="1:2" x14ac:dyDescent="0.25">
      <c r="A15519" s="62">
        <v>60123301</v>
      </c>
      <c r="B15519" s="63" t="s">
        <v>15511</v>
      </c>
    </row>
    <row r="15520" spans="1:2" x14ac:dyDescent="0.25">
      <c r="A15520" s="62">
        <v>60123302</v>
      </c>
      <c r="B15520" s="63" t="s">
        <v>6200</v>
      </c>
    </row>
    <row r="15521" spans="1:2" x14ac:dyDescent="0.25">
      <c r="A15521" s="62">
        <v>60123303</v>
      </c>
      <c r="B15521" s="63" t="s">
        <v>5609</v>
      </c>
    </row>
    <row r="15522" spans="1:2" x14ac:dyDescent="0.25">
      <c r="A15522" s="62">
        <v>60123401</v>
      </c>
      <c r="B15522" s="63" t="s">
        <v>12926</v>
      </c>
    </row>
    <row r="15523" spans="1:2" x14ac:dyDescent="0.25">
      <c r="A15523" s="62">
        <v>60123402</v>
      </c>
      <c r="B15523" s="63" t="s">
        <v>5500</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5745</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4710</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8572</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17309</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4605</v>
      </c>
    </row>
    <row r="15557" spans="1:2" x14ac:dyDescent="0.25">
      <c r="A15557" s="62">
        <v>60124314</v>
      </c>
      <c r="B15557" s="63" t="s">
        <v>9963</v>
      </c>
    </row>
    <row r="15558" spans="1:2" x14ac:dyDescent="0.25">
      <c r="A15558" s="62">
        <v>60124315</v>
      </c>
      <c r="B15558" s="63" t="s">
        <v>18689</v>
      </c>
    </row>
    <row r="15559" spans="1:2" x14ac:dyDescent="0.25">
      <c r="A15559" s="62">
        <v>60124316</v>
      </c>
      <c r="B15559" s="63" t="s">
        <v>10897</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15880</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8686</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8681</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4228</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5248</v>
      </c>
    </row>
    <row r="15592" spans="1:2" x14ac:dyDescent="0.25">
      <c r="A15592" s="62">
        <v>60124513</v>
      </c>
      <c r="B15592" s="63" t="s">
        <v>5354</v>
      </c>
    </row>
    <row r="15593" spans="1:2" x14ac:dyDescent="0.25">
      <c r="A15593" s="62">
        <v>60124514</v>
      </c>
      <c r="B15593" s="63" t="s">
        <v>2660</v>
      </c>
    </row>
    <row r="15594" spans="1:2" x14ac:dyDescent="0.25">
      <c r="A15594" s="62">
        <v>60124515</v>
      </c>
      <c r="B15594" s="63" t="s">
        <v>5685</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5118</v>
      </c>
    </row>
    <row r="15600" spans="1:2" x14ac:dyDescent="0.25">
      <c r="A15600" s="62">
        <v>60131102</v>
      </c>
      <c r="B15600" s="63" t="s">
        <v>11042</v>
      </c>
    </row>
    <row r="15601" spans="1:2" x14ac:dyDescent="0.25">
      <c r="A15601" s="62">
        <v>60131103</v>
      </c>
      <c r="B15601" s="63" t="s">
        <v>4641</v>
      </c>
    </row>
    <row r="15602" spans="1:2" x14ac:dyDescent="0.25">
      <c r="A15602" s="62">
        <v>60131104</v>
      </c>
      <c r="B15602" s="63" t="s">
        <v>14503</v>
      </c>
    </row>
    <row r="15603" spans="1:2" x14ac:dyDescent="0.25">
      <c r="A15603" s="62">
        <v>60131105</v>
      </c>
      <c r="B15603" s="63" t="s">
        <v>17966</v>
      </c>
    </row>
    <row r="15604" spans="1:2" x14ac:dyDescent="0.25">
      <c r="A15604" s="62">
        <v>60131106</v>
      </c>
      <c r="B15604" s="63" t="s">
        <v>11027</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17376</v>
      </c>
    </row>
    <row r="15610" spans="1:2" x14ac:dyDescent="0.25">
      <c r="A15610" s="62">
        <v>60131112</v>
      </c>
      <c r="B15610" s="63" t="s">
        <v>15094</v>
      </c>
    </row>
    <row r="15611" spans="1:2" x14ac:dyDescent="0.25">
      <c r="A15611" s="62">
        <v>60131201</v>
      </c>
      <c r="B15611" s="63" t="s">
        <v>8633</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8037</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3798</v>
      </c>
    </row>
    <row r="15626" spans="1:2" x14ac:dyDescent="0.25">
      <c r="A15626" s="62">
        <v>60131306</v>
      </c>
      <c r="B15626" s="63" t="s">
        <v>6908</v>
      </c>
    </row>
    <row r="15627" spans="1:2" x14ac:dyDescent="0.25">
      <c r="A15627" s="62">
        <v>60131307</v>
      </c>
      <c r="B15627" s="63" t="s">
        <v>15977</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13843</v>
      </c>
    </row>
    <row r="15631" spans="1:2" x14ac:dyDescent="0.25">
      <c r="A15631" s="62">
        <v>60131402</v>
      </c>
      <c r="B15631" s="63" t="s">
        <v>9085</v>
      </c>
    </row>
    <row r="15632" spans="1:2" x14ac:dyDescent="0.25">
      <c r="A15632" s="62">
        <v>60131403</v>
      </c>
      <c r="B15632" s="63" t="s">
        <v>17692</v>
      </c>
    </row>
    <row r="15633" spans="1:2" x14ac:dyDescent="0.25">
      <c r="A15633" s="62">
        <v>60131404</v>
      </c>
      <c r="B15633" s="63" t="s">
        <v>8130</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4673</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5039</v>
      </c>
    </row>
    <row r="15644" spans="1:2" x14ac:dyDescent="0.25">
      <c r="A15644" s="62">
        <v>60131508</v>
      </c>
      <c r="B15644" s="63" t="s">
        <v>8948</v>
      </c>
    </row>
    <row r="15645" spans="1:2" x14ac:dyDescent="0.25">
      <c r="A15645" s="62">
        <v>60131509</v>
      </c>
      <c r="B15645" s="63" t="s">
        <v>17223</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9993</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7411</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4485</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4166</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5191</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10363</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3207</v>
      </c>
    </row>
    <row r="15698" spans="1:2" x14ac:dyDescent="0.25">
      <c r="A15698" s="62">
        <v>60141201</v>
      </c>
      <c r="B15698" s="63" t="s">
        <v>8715</v>
      </c>
    </row>
    <row r="15699" spans="1:2" x14ac:dyDescent="0.25">
      <c r="A15699" s="62">
        <v>60141202</v>
      </c>
      <c r="B15699" s="63" t="s">
        <v>14926</v>
      </c>
    </row>
    <row r="15700" spans="1:2" x14ac:dyDescent="0.25">
      <c r="A15700" s="62">
        <v>60141203</v>
      </c>
      <c r="B15700" s="63" t="s">
        <v>9406</v>
      </c>
    </row>
    <row r="15701" spans="1:2" x14ac:dyDescent="0.25">
      <c r="A15701" s="62">
        <v>60141204</v>
      </c>
      <c r="B15701" s="63" t="s">
        <v>2494</v>
      </c>
    </row>
    <row r="15702" spans="1:2" x14ac:dyDescent="0.25">
      <c r="A15702" s="62">
        <v>60141205</v>
      </c>
      <c r="B15702" s="63" t="s">
        <v>5461</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15033</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8066</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7486</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4542</v>
      </c>
    </row>
    <row r="15726" spans="1:2" x14ac:dyDescent="0.25">
      <c r="A15726" s="62">
        <v>70101603</v>
      </c>
      <c r="B15726" s="63" t="s">
        <v>10164</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17825</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7975</v>
      </c>
    </row>
    <row r="15736" spans="1:2" x14ac:dyDescent="0.25">
      <c r="A15736" s="62">
        <v>70101802</v>
      </c>
      <c r="B15736" s="63" t="s">
        <v>6890</v>
      </c>
    </row>
    <row r="15737" spans="1:2" x14ac:dyDescent="0.25">
      <c r="A15737" s="62">
        <v>70101803</v>
      </c>
      <c r="B15737" s="63" t="s">
        <v>5960</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15048</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9970</v>
      </c>
    </row>
    <row r="15748" spans="1:2" x14ac:dyDescent="0.25">
      <c r="A15748" s="62">
        <v>70111503</v>
      </c>
      <c r="B15748" s="63" t="s">
        <v>15772</v>
      </c>
    </row>
    <row r="15749" spans="1:2" x14ac:dyDescent="0.25">
      <c r="A15749" s="62">
        <v>70111504</v>
      </c>
      <c r="B15749" s="63" t="s">
        <v>4294</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10665</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10612</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6439</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5119</v>
      </c>
    </row>
    <row r="15773" spans="1:2" x14ac:dyDescent="0.25">
      <c r="A15773" s="62">
        <v>70121504</v>
      </c>
      <c r="B15773" s="63" t="s">
        <v>17387</v>
      </c>
    </row>
    <row r="15774" spans="1:2" x14ac:dyDescent="0.25">
      <c r="A15774" s="62">
        <v>70121505</v>
      </c>
      <c r="B15774" s="63" t="s">
        <v>9931</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6099</v>
      </c>
    </row>
    <row r="15787" spans="1:2" x14ac:dyDescent="0.25">
      <c r="A15787" s="62">
        <v>70121704</v>
      </c>
      <c r="B15787" s="63" t="s">
        <v>14680</v>
      </c>
    </row>
    <row r="15788" spans="1:2" x14ac:dyDescent="0.25">
      <c r="A15788" s="62">
        <v>70121705</v>
      </c>
      <c r="B15788" s="63" t="s">
        <v>17492</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4759</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17283</v>
      </c>
    </row>
    <row r="15798" spans="1:2" x14ac:dyDescent="0.25">
      <c r="A15798" s="62">
        <v>70122004</v>
      </c>
      <c r="B15798" s="63" t="s">
        <v>7409</v>
      </c>
    </row>
    <row r="15799" spans="1:2" x14ac:dyDescent="0.25">
      <c r="A15799" s="62">
        <v>70122005</v>
      </c>
      <c r="B15799" s="63" t="s">
        <v>1936</v>
      </c>
    </row>
    <row r="15800" spans="1:2" x14ac:dyDescent="0.25">
      <c r="A15800" s="62">
        <v>70122006</v>
      </c>
      <c r="B15800" s="63" t="s">
        <v>7893</v>
      </c>
    </row>
    <row r="15801" spans="1:2" x14ac:dyDescent="0.25">
      <c r="A15801" s="62">
        <v>70122007</v>
      </c>
      <c r="B15801" s="63" t="s">
        <v>14332</v>
      </c>
    </row>
    <row r="15802" spans="1:2" x14ac:dyDescent="0.25">
      <c r="A15802" s="62">
        <v>70122008</v>
      </c>
      <c r="B15802" s="63" t="s">
        <v>17880</v>
      </c>
    </row>
    <row r="15803" spans="1:2" x14ac:dyDescent="0.25">
      <c r="A15803" s="62">
        <v>70122009</v>
      </c>
      <c r="B15803" s="63" t="s">
        <v>13992</v>
      </c>
    </row>
    <row r="15804" spans="1:2" x14ac:dyDescent="0.25">
      <c r="A15804" s="62">
        <v>70122010</v>
      </c>
      <c r="B15804" s="63" t="s">
        <v>7873</v>
      </c>
    </row>
    <row r="15805" spans="1:2" x14ac:dyDescent="0.25">
      <c r="A15805" s="62">
        <v>70131501</v>
      </c>
      <c r="B15805" s="63" t="s">
        <v>5143</v>
      </c>
    </row>
    <row r="15806" spans="1:2" x14ac:dyDescent="0.25">
      <c r="A15806" s="62">
        <v>70131502</v>
      </c>
      <c r="B15806" s="63" t="s">
        <v>6349</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10097</v>
      </c>
    </row>
    <row r="15814" spans="1:2" x14ac:dyDescent="0.25">
      <c r="A15814" s="62">
        <v>70131604</v>
      </c>
      <c r="B15814" s="63" t="s">
        <v>7631</v>
      </c>
    </row>
    <row r="15815" spans="1:2" x14ac:dyDescent="0.25">
      <c r="A15815" s="62">
        <v>70131605</v>
      </c>
      <c r="B15815" s="63" t="s">
        <v>15355</v>
      </c>
    </row>
    <row r="15816" spans="1:2" x14ac:dyDescent="0.25">
      <c r="A15816" s="62">
        <v>70131701</v>
      </c>
      <c r="B15816" s="63" t="s">
        <v>8376</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8595</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5555</v>
      </c>
    </row>
    <row r="15830" spans="1:2" x14ac:dyDescent="0.25">
      <c r="A15830" s="62">
        <v>70141507</v>
      </c>
      <c r="B15830" s="63" t="s">
        <v>2397</v>
      </c>
    </row>
    <row r="15831" spans="1:2" x14ac:dyDescent="0.25">
      <c r="A15831" s="62">
        <v>70141508</v>
      </c>
      <c r="B15831" s="63" t="s">
        <v>10909</v>
      </c>
    </row>
    <row r="15832" spans="1:2" x14ac:dyDescent="0.25">
      <c r="A15832" s="62">
        <v>70141509</v>
      </c>
      <c r="B15832" s="63" t="s">
        <v>2429</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6373</v>
      </c>
    </row>
    <row r="15836" spans="1:2" x14ac:dyDescent="0.25">
      <c r="A15836" s="62">
        <v>70141513</v>
      </c>
      <c r="B15836" s="63" t="s">
        <v>10231</v>
      </c>
    </row>
    <row r="15837" spans="1:2" x14ac:dyDescent="0.25">
      <c r="A15837" s="62">
        <v>70141514</v>
      </c>
      <c r="B15837" s="63" t="s">
        <v>4379</v>
      </c>
    </row>
    <row r="15838" spans="1:2" x14ac:dyDescent="0.25">
      <c r="A15838" s="62">
        <v>70141515</v>
      </c>
      <c r="B15838" s="63" t="s">
        <v>7470</v>
      </c>
    </row>
    <row r="15839" spans="1:2" x14ac:dyDescent="0.25">
      <c r="A15839" s="62">
        <v>70141516</v>
      </c>
      <c r="B15839" s="63" t="s">
        <v>2408</v>
      </c>
    </row>
    <row r="15840" spans="1:2" x14ac:dyDescent="0.25">
      <c r="A15840" s="62">
        <v>70141517</v>
      </c>
      <c r="B15840" s="63" t="s">
        <v>10477</v>
      </c>
    </row>
    <row r="15841" spans="1:2" x14ac:dyDescent="0.25">
      <c r="A15841" s="62">
        <v>70141518</v>
      </c>
      <c r="B15841" s="63" t="s">
        <v>5332</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5391</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7870</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10336</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4502</v>
      </c>
    </row>
    <row r="15885" spans="1:2" x14ac:dyDescent="0.25">
      <c r="A15885" s="62">
        <v>70151506</v>
      </c>
      <c r="B15885" s="63" t="s">
        <v>5459</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4613</v>
      </c>
    </row>
    <row r="15892" spans="1:2" x14ac:dyDescent="0.25">
      <c r="A15892" s="62">
        <v>70151603</v>
      </c>
      <c r="B15892" s="63" t="s">
        <v>14870</v>
      </c>
    </row>
    <row r="15893" spans="1:2" x14ac:dyDescent="0.25">
      <c r="A15893" s="62">
        <v>70151604</v>
      </c>
      <c r="B15893" s="63" t="s">
        <v>5772</v>
      </c>
    </row>
    <row r="15894" spans="1:2" x14ac:dyDescent="0.25">
      <c r="A15894" s="62">
        <v>70151605</v>
      </c>
      <c r="B15894" s="63" t="s">
        <v>17474</v>
      </c>
    </row>
    <row r="15895" spans="1:2" x14ac:dyDescent="0.25">
      <c r="A15895" s="62">
        <v>70151606</v>
      </c>
      <c r="B15895" s="63" t="s">
        <v>9678</v>
      </c>
    </row>
    <row r="15896" spans="1:2" x14ac:dyDescent="0.25">
      <c r="A15896" s="62">
        <v>70151701</v>
      </c>
      <c r="B15896" s="63" t="s">
        <v>8175</v>
      </c>
    </row>
    <row r="15897" spans="1:2" x14ac:dyDescent="0.25">
      <c r="A15897" s="62">
        <v>70151702</v>
      </c>
      <c r="B15897" s="63" t="s">
        <v>17713</v>
      </c>
    </row>
    <row r="15898" spans="1:2" x14ac:dyDescent="0.25">
      <c r="A15898" s="62">
        <v>70151703</v>
      </c>
      <c r="B15898" s="63" t="s">
        <v>15565</v>
      </c>
    </row>
    <row r="15899" spans="1:2" x14ac:dyDescent="0.25">
      <c r="A15899" s="62">
        <v>70151704</v>
      </c>
      <c r="B15899" s="63" t="s">
        <v>9753</v>
      </c>
    </row>
    <row r="15900" spans="1:2" x14ac:dyDescent="0.25">
      <c r="A15900" s="62">
        <v>70151705</v>
      </c>
      <c r="B15900" s="63" t="s">
        <v>15749</v>
      </c>
    </row>
    <row r="15901" spans="1:2" x14ac:dyDescent="0.25">
      <c r="A15901" s="62">
        <v>70151706</v>
      </c>
      <c r="B15901" s="63" t="s">
        <v>7347</v>
      </c>
    </row>
    <row r="15902" spans="1:2" x14ac:dyDescent="0.25">
      <c r="A15902" s="62">
        <v>70151707</v>
      </c>
      <c r="B15902" s="63" t="s">
        <v>3157</v>
      </c>
    </row>
    <row r="15903" spans="1:2" x14ac:dyDescent="0.25">
      <c r="A15903" s="62">
        <v>70151801</v>
      </c>
      <c r="B15903" s="63" t="s">
        <v>6786</v>
      </c>
    </row>
    <row r="15904" spans="1:2" x14ac:dyDescent="0.25">
      <c r="A15904" s="62">
        <v>70151802</v>
      </c>
      <c r="B15904" s="63" t="s">
        <v>8674</v>
      </c>
    </row>
    <row r="15905" spans="1:2" x14ac:dyDescent="0.25">
      <c r="A15905" s="62">
        <v>70151803</v>
      </c>
      <c r="B15905" s="63" t="s">
        <v>11726</v>
      </c>
    </row>
    <row r="15906" spans="1:2" x14ac:dyDescent="0.25">
      <c r="A15906" s="62">
        <v>70151804</v>
      </c>
      <c r="B15906" s="63" t="s">
        <v>5073</v>
      </c>
    </row>
    <row r="15907" spans="1:2" x14ac:dyDescent="0.25">
      <c r="A15907" s="62">
        <v>70151805</v>
      </c>
      <c r="B15907" s="63" t="s">
        <v>722</v>
      </c>
    </row>
    <row r="15908" spans="1:2" x14ac:dyDescent="0.25">
      <c r="A15908" s="62">
        <v>70151806</v>
      </c>
      <c r="B15908" s="63" t="s">
        <v>7921</v>
      </c>
    </row>
    <row r="15909" spans="1:2" x14ac:dyDescent="0.25">
      <c r="A15909" s="62">
        <v>70151807</v>
      </c>
      <c r="B15909" s="63" t="s">
        <v>521</v>
      </c>
    </row>
    <row r="15910" spans="1:2" x14ac:dyDescent="0.25">
      <c r="A15910" s="62">
        <v>70151901</v>
      </c>
      <c r="B15910" s="63" t="s">
        <v>5613</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4384</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3486</v>
      </c>
    </row>
    <row r="15926" spans="1:2" x14ac:dyDescent="0.25">
      <c r="A15926" s="62">
        <v>70171502</v>
      </c>
      <c r="B15926" s="63" t="s">
        <v>4352</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17583</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8306</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8358</v>
      </c>
    </row>
    <row r="15944" spans="1:2" x14ac:dyDescent="0.25">
      <c r="A15944" s="62">
        <v>70171707</v>
      </c>
      <c r="B15944" s="63" t="s">
        <v>12013</v>
      </c>
    </row>
    <row r="15945" spans="1:2" x14ac:dyDescent="0.25">
      <c r="A15945" s="62">
        <v>70171708</v>
      </c>
      <c r="B15945" s="63" t="s">
        <v>4810</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7858</v>
      </c>
    </row>
    <row r="15949" spans="1:2" x14ac:dyDescent="0.25">
      <c r="A15949" s="62">
        <v>70171803</v>
      </c>
      <c r="B15949" s="63" t="s">
        <v>1883</v>
      </c>
    </row>
    <row r="15950" spans="1:2" x14ac:dyDescent="0.25">
      <c r="A15950" s="62">
        <v>71101501</v>
      </c>
      <c r="B15950" s="63" t="s">
        <v>8112</v>
      </c>
    </row>
    <row r="15951" spans="1:2" x14ac:dyDescent="0.25">
      <c r="A15951" s="62">
        <v>71101502</v>
      </c>
      <c r="B15951" s="63" t="s">
        <v>4795</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15784</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8402</v>
      </c>
    </row>
    <row r="15958" spans="1:2" x14ac:dyDescent="0.25">
      <c r="A15958" s="62">
        <v>71101705</v>
      </c>
      <c r="B15958" s="63" t="s">
        <v>5644</v>
      </c>
    </row>
    <row r="15959" spans="1:2" x14ac:dyDescent="0.25">
      <c r="A15959" s="62">
        <v>71101706</v>
      </c>
      <c r="B15959" s="63" t="s">
        <v>11222</v>
      </c>
    </row>
    <row r="15960" spans="1:2" x14ac:dyDescent="0.25">
      <c r="A15960" s="62">
        <v>71101707</v>
      </c>
      <c r="B15960" s="63" t="s">
        <v>3407</v>
      </c>
    </row>
    <row r="15961" spans="1:2" x14ac:dyDescent="0.25">
      <c r="A15961" s="62">
        <v>71101708</v>
      </c>
      <c r="B15961" s="63" t="s">
        <v>4691</v>
      </c>
    </row>
    <row r="15962" spans="1:2" x14ac:dyDescent="0.25">
      <c r="A15962" s="62">
        <v>71101709</v>
      </c>
      <c r="B15962" s="63" t="s">
        <v>11369</v>
      </c>
    </row>
    <row r="15963" spans="1:2" x14ac:dyDescent="0.25">
      <c r="A15963" s="62">
        <v>71112001</v>
      </c>
      <c r="B15963" s="63" t="s">
        <v>18075</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4841</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5527</v>
      </c>
    </row>
    <row r="15977" spans="1:2" x14ac:dyDescent="0.25">
      <c r="A15977" s="62">
        <v>71112015</v>
      </c>
      <c r="B15977" s="63" t="s">
        <v>16498</v>
      </c>
    </row>
    <row r="15978" spans="1:2" x14ac:dyDescent="0.25">
      <c r="A15978" s="62">
        <v>71112017</v>
      </c>
      <c r="B15978" s="63" t="s">
        <v>4911</v>
      </c>
    </row>
    <row r="15979" spans="1:2" x14ac:dyDescent="0.25">
      <c r="A15979" s="62">
        <v>71112018</v>
      </c>
      <c r="B15979" s="63" t="s">
        <v>3550</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5060</v>
      </c>
    </row>
    <row r="15983" spans="1:2" x14ac:dyDescent="0.25">
      <c r="A15983" s="62">
        <v>71112022</v>
      </c>
      <c r="B15983" s="63" t="s">
        <v>7857</v>
      </c>
    </row>
    <row r="15984" spans="1:2" x14ac:dyDescent="0.25">
      <c r="A15984" s="62">
        <v>71112023</v>
      </c>
      <c r="B15984" s="63" t="s">
        <v>15132</v>
      </c>
    </row>
    <row r="15985" spans="1:2" x14ac:dyDescent="0.25">
      <c r="A15985" s="62">
        <v>71112024</v>
      </c>
      <c r="B15985" s="63" t="s">
        <v>17592</v>
      </c>
    </row>
    <row r="15986" spans="1:2" x14ac:dyDescent="0.25">
      <c r="A15986" s="62">
        <v>71112025</v>
      </c>
      <c r="B15986" s="63" t="s">
        <v>13051</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6240</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3942</v>
      </c>
    </row>
    <row r="16002" spans="1:2" x14ac:dyDescent="0.25">
      <c r="A16002" s="62">
        <v>71112110</v>
      </c>
      <c r="B16002" s="63" t="s">
        <v>10754</v>
      </c>
    </row>
    <row r="16003" spans="1:2" x14ac:dyDescent="0.25">
      <c r="A16003" s="62">
        <v>71112111</v>
      </c>
      <c r="B16003" s="63" t="s">
        <v>2520</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13896</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5480</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11159</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10086</v>
      </c>
    </row>
    <row r="16034" spans="1:2" x14ac:dyDescent="0.25">
      <c r="A16034" s="62">
        <v>71112316</v>
      </c>
      <c r="B16034" s="63" t="s">
        <v>14632</v>
      </c>
    </row>
    <row r="16035" spans="1:2" x14ac:dyDescent="0.25">
      <c r="A16035" s="62">
        <v>71112317</v>
      </c>
      <c r="B16035" s="63" t="s">
        <v>5499</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7775</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14515</v>
      </c>
    </row>
    <row r="16044" spans="1:2" x14ac:dyDescent="0.25">
      <c r="A16044" s="62">
        <v>71121005</v>
      </c>
      <c r="B16044" s="63" t="s">
        <v>17290</v>
      </c>
    </row>
    <row r="16045" spans="1:2" x14ac:dyDescent="0.25">
      <c r="A16045" s="62">
        <v>71121006</v>
      </c>
      <c r="B16045" s="63" t="s">
        <v>8744</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4979</v>
      </c>
    </row>
    <row r="16049" spans="1:2" x14ac:dyDescent="0.25">
      <c r="A16049" s="62">
        <v>71121010</v>
      </c>
      <c r="B16049" s="63" t="s">
        <v>17632</v>
      </c>
    </row>
    <row r="16050" spans="1:2" x14ac:dyDescent="0.25">
      <c r="A16050" s="62">
        <v>71121011</v>
      </c>
      <c r="B16050" s="63" t="s">
        <v>14109</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17708</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15408</v>
      </c>
    </row>
    <row r="16064" spans="1:2" x14ac:dyDescent="0.25">
      <c r="A16064" s="62">
        <v>71121102</v>
      </c>
      <c r="B16064" s="63" t="s">
        <v>17472</v>
      </c>
    </row>
    <row r="16065" spans="1:2" x14ac:dyDescent="0.25">
      <c r="A16065" s="62">
        <v>71121103</v>
      </c>
      <c r="B16065" s="63" t="s">
        <v>7620</v>
      </c>
    </row>
    <row r="16066" spans="1:2" x14ac:dyDescent="0.25">
      <c r="A16066" s="62">
        <v>71121104</v>
      </c>
      <c r="B16066" s="63" t="s">
        <v>14069</v>
      </c>
    </row>
    <row r="16067" spans="1:2" x14ac:dyDescent="0.25">
      <c r="A16067" s="62">
        <v>71121105</v>
      </c>
      <c r="B16067" s="63" t="s">
        <v>11412</v>
      </c>
    </row>
    <row r="16068" spans="1:2" x14ac:dyDescent="0.25">
      <c r="A16068" s="62">
        <v>71121106</v>
      </c>
      <c r="B16068" s="63" t="s">
        <v>5291</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15826</v>
      </c>
    </row>
    <row r="16080" spans="1:2" x14ac:dyDescent="0.25">
      <c r="A16080" s="62">
        <v>71121118</v>
      </c>
      <c r="B16080" s="63" t="s">
        <v>15071</v>
      </c>
    </row>
    <row r="16081" spans="1:2" x14ac:dyDescent="0.25">
      <c r="A16081" s="62">
        <v>71121119</v>
      </c>
      <c r="B16081" s="63" t="s">
        <v>3702</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14663</v>
      </c>
    </row>
    <row r="16103" spans="1:2" x14ac:dyDescent="0.25">
      <c r="A16103" s="62">
        <v>71121405</v>
      </c>
      <c r="B16103" s="63" t="s">
        <v>15363</v>
      </c>
    </row>
    <row r="16104" spans="1:2" x14ac:dyDescent="0.25">
      <c r="A16104" s="62">
        <v>71121406</v>
      </c>
      <c r="B16104" s="63" t="s">
        <v>4213</v>
      </c>
    </row>
    <row r="16105" spans="1:2" x14ac:dyDescent="0.25">
      <c r="A16105" s="62">
        <v>71121407</v>
      </c>
      <c r="B16105" s="63" t="s">
        <v>5566</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4187</v>
      </c>
    </row>
    <row r="16109" spans="1:2" x14ac:dyDescent="0.25">
      <c r="A16109" s="62">
        <v>71121504</v>
      </c>
      <c r="B16109" s="63" t="s">
        <v>4877</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5619</v>
      </c>
    </row>
    <row r="16122" spans="1:2" x14ac:dyDescent="0.25">
      <c r="A16122" s="62">
        <v>71121601</v>
      </c>
      <c r="B16122" s="63" t="s">
        <v>5298</v>
      </c>
    </row>
    <row r="16123" spans="1:2" x14ac:dyDescent="0.25">
      <c r="A16123" s="62">
        <v>71121602</v>
      </c>
      <c r="B16123" s="63" t="s">
        <v>7726</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15743</v>
      </c>
    </row>
    <row r="16129" spans="1:2" x14ac:dyDescent="0.25">
      <c r="A16129" s="62">
        <v>71121608</v>
      </c>
      <c r="B16129" s="63" t="s">
        <v>6430</v>
      </c>
    </row>
    <row r="16130" spans="1:2" x14ac:dyDescent="0.25">
      <c r="A16130" s="62">
        <v>71121609</v>
      </c>
      <c r="B16130" s="63" t="s">
        <v>10279</v>
      </c>
    </row>
    <row r="16131" spans="1:2" x14ac:dyDescent="0.25">
      <c r="A16131" s="62">
        <v>71121610</v>
      </c>
      <c r="B16131" s="63" t="s">
        <v>6156</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5572</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8735</v>
      </c>
    </row>
    <row r="16145" spans="1:2" x14ac:dyDescent="0.25">
      <c r="A16145" s="62">
        <v>71121624</v>
      </c>
      <c r="B16145" s="63" t="s">
        <v>2615</v>
      </c>
    </row>
    <row r="16146" spans="1:2" x14ac:dyDescent="0.25">
      <c r="A16146" s="62">
        <v>71121625</v>
      </c>
      <c r="B16146" s="63" t="s">
        <v>7680</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4203</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5818</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11136</v>
      </c>
    </row>
    <row r="16166" spans="1:2" x14ac:dyDescent="0.25">
      <c r="A16166" s="62">
        <v>71121802</v>
      </c>
      <c r="B16166" s="63" t="s">
        <v>2853</v>
      </c>
    </row>
    <row r="16167" spans="1:2" x14ac:dyDescent="0.25">
      <c r="A16167" s="62">
        <v>71121803</v>
      </c>
      <c r="B16167" s="63" t="s">
        <v>8988</v>
      </c>
    </row>
    <row r="16168" spans="1:2" x14ac:dyDescent="0.25">
      <c r="A16168" s="62">
        <v>71121804</v>
      </c>
      <c r="B16168" s="63" t="s">
        <v>17723</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14785</v>
      </c>
    </row>
    <row r="16172" spans="1:2" x14ac:dyDescent="0.25">
      <c r="A16172" s="62">
        <v>71122001</v>
      </c>
      <c r="B16172" s="63" t="s">
        <v>18185</v>
      </c>
    </row>
    <row r="16173" spans="1:2" x14ac:dyDescent="0.25">
      <c r="A16173" s="62">
        <v>71122002</v>
      </c>
      <c r="B16173" s="63" t="s">
        <v>12554</v>
      </c>
    </row>
    <row r="16174" spans="1:2" x14ac:dyDescent="0.25">
      <c r="A16174" s="62">
        <v>71122003</v>
      </c>
      <c r="B16174" s="63" t="s">
        <v>4260</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6886</v>
      </c>
    </row>
    <row r="16184" spans="1:2" x14ac:dyDescent="0.25">
      <c r="A16184" s="62">
        <v>71122108</v>
      </c>
      <c r="B16184" s="63" t="s">
        <v>3204</v>
      </c>
    </row>
    <row r="16185" spans="1:2" x14ac:dyDescent="0.25">
      <c r="A16185" s="62">
        <v>71122109</v>
      </c>
      <c r="B16185" s="63" t="s">
        <v>7442</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4383</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4579</v>
      </c>
    </row>
    <row r="16201" spans="1:2" x14ac:dyDescent="0.25">
      <c r="A16201" s="62">
        <v>71122306</v>
      </c>
      <c r="B16201" s="63" t="s">
        <v>13935</v>
      </c>
    </row>
    <row r="16202" spans="1:2" x14ac:dyDescent="0.25">
      <c r="A16202" s="62">
        <v>71122401</v>
      </c>
      <c r="B16202" s="63" t="s">
        <v>5778</v>
      </c>
    </row>
    <row r="16203" spans="1:2" x14ac:dyDescent="0.25">
      <c r="A16203" s="62">
        <v>71122402</v>
      </c>
      <c r="B16203" s="63" t="s">
        <v>16005</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8345</v>
      </c>
    </row>
    <row r="16207" spans="1:2" x14ac:dyDescent="0.25">
      <c r="A16207" s="62">
        <v>71122406</v>
      </c>
      <c r="B16207" s="63" t="s">
        <v>14988</v>
      </c>
    </row>
    <row r="16208" spans="1:2" x14ac:dyDescent="0.25">
      <c r="A16208" s="62">
        <v>71122407</v>
      </c>
      <c r="B16208" s="63" t="s">
        <v>4588</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3837</v>
      </c>
    </row>
    <row r="16214" spans="1:2" x14ac:dyDescent="0.25">
      <c r="A16214" s="62">
        <v>71122503</v>
      </c>
      <c r="B16214" s="63" t="s">
        <v>4644</v>
      </c>
    </row>
    <row r="16215" spans="1:2" x14ac:dyDescent="0.25">
      <c r="A16215" s="62">
        <v>71122504</v>
      </c>
      <c r="B16215" s="63" t="s">
        <v>3819</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5639</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5217</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5819</v>
      </c>
    </row>
    <row r="16237" spans="1:2" x14ac:dyDescent="0.25">
      <c r="A16237" s="62">
        <v>71122708</v>
      </c>
      <c r="B16237" s="63" t="s">
        <v>6977</v>
      </c>
    </row>
    <row r="16238" spans="1:2" x14ac:dyDescent="0.25">
      <c r="A16238" s="62">
        <v>71122801</v>
      </c>
      <c r="B16238" s="63" t="s">
        <v>5030</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7547</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5790</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14638</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5568</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8243</v>
      </c>
    </row>
    <row r="16269" spans="1:2" x14ac:dyDescent="0.25">
      <c r="A16269" s="62">
        <v>71131101</v>
      </c>
      <c r="B16269" s="63" t="s">
        <v>6731</v>
      </c>
    </row>
    <row r="16270" spans="1:2" x14ac:dyDescent="0.25">
      <c r="A16270" s="62">
        <v>71131102</v>
      </c>
      <c r="B16270" s="63" t="s">
        <v>14826</v>
      </c>
    </row>
    <row r="16271" spans="1:2" x14ac:dyDescent="0.25">
      <c r="A16271" s="62">
        <v>71131103</v>
      </c>
      <c r="B16271" s="63" t="s">
        <v>18199</v>
      </c>
    </row>
    <row r="16272" spans="1:2" x14ac:dyDescent="0.25">
      <c r="A16272" s="62">
        <v>71131104</v>
      </c>
      <c r="B16272" s="63" t="s">
        <v>7796</v>
      </c>
    </row>
    <row r="16273" spans="1:2" x14ac:dyDescent="0.25">
      <c r="A16273" s="62">
        <v>71131105</v>
      </c>
      <c r="B16273" s="63" t="s">
        <v>6130</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8643</v>
      </c>
    </row>
    <row r="16282" spans="1:2" x14ac:dyDescent="0.25">
      <c r="A16282" s="62">
        <v>71131302</v>
      </c>
      <c r="B16282" s="63" t="s">
        <v>17827</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17841</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18297</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4215</v>
      </c>
    </row>
    <row r="16305" spans="1:2" x14ac:dyDescent="0.25">
      <c r="A16305" s="62">
        <v>71151004</v>
      </c>
      <c r="B16305" s="63" t="s">
        <v>13794</v>
      </c>
    </row>
    <row r="16306" spans="1:2" x14ac:dyDescent="0.25">
      <c r="A16306" s="62">
        <v>71151005</v>
      </c>
      <c r="B16306" s="63" t="s">
        <v>5668</v>
      </c>
    </row>
    <row r="16307" spans="1:2" x14ac:dyDescent="0.25">
      <c r="A16307" s="62">
        <v>71151101</v>
      </c>
      <c r="B16307" s="63" t="s">
        <v>7911</v>
      </c>
    </row>
    <row r="16308" spans="1:2" x14ac:dyDescent="0.25">
      <c r="A16308" s="62">
        <v>71151102</v>
      </c>
      <c r="B16308" s="63" t="s">
        <v>16330</v>
      </c>
    </row>
    <row r="16309" spans="1:2" x14ac:dyDescent="0.25">
      <c r="A16309" s="62">
        <v>71151103</v>
      </c>
      <c r="B16309" s="63" t="s">
        <v>5602</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17730</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4972</v>
      </c>
    </row>
    <row r="16321" spans="1:2" x14ac:dyDescent="0.25">
      <c r="A16321" s="62">
        <v>71151307</v>
      </c>
      <c r="B16321" s="63" t="s">
        <v>5969</v>
      </c>
    </row>
    <row r="16322" spans="1:2" x14ac:dyDescent="0.25">
      <c r="A16322" s="62">
        <v>71151308</v>
      </c>
      <c r="B16322" s="63" t="s">
        <v>8552</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4595</v>
      </c>
    </row>
    <row r="16326" spans="1:2" x14ac:dyDescent="0.25">
      <c r="A16326" s="62">
        <v>71151312</v>
      </c>
      <c r="B16326" s="63" t="s">
        <v>8585</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4831</v>
      </c>
    </row>
    <row r="16330" spans="1:2" x14ac:dyDescent="0.25">
      <c r="A16330" s="62">
        <v>71151401</v>
      </c>
      <c r="B16330" s="63" t="s">
        <v>10366</v>
      </c>
    </row>
    <row r="16331" spans="1:2" x14ac:dyDescent="0.25">
      <c r="A16331" s="62">
        <v>71151402</v>
      </c>
      <c r="B16331" s="63" t="s">
        <v>5915</v>
      </c>
    </row>
    <row r="16332" spans="1:2" x14ac:dyDescent="0.25">
      <c r="A16332" s="62">
        <v>71151403</v>
      </c>
      <c r="B16332" s="63" t="s">
        <v>8272</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15618</v>
      </c>
    </row>
    <row r="16345" spans="1:2" x14ac:dyDescent="0.25">
      <c r="A16345" s="62">
        <v>71161104</v>
      </c>
      <c r="B16345" s="63" t="s">
        <v>17344</v>
      </c>
    </row>
    <row r="16346" spans="1:2" x14ac:dyDescent="0.25">
      <c r="A16346" s="62">
        <v>71161105</v>
      </c>
      <c r="B16346" s="63" t="s">
        <v>7336</v>
      </c>
    </row>
    <row r="16347" spans="1:2" x14ac:dyDescent="0.25">
      <c r="A16347" s="62">
        <v>71161106</v>
      </c>
      <c r="B16347" s="63" t="s">
        <v>4105</v>
      </c>
    </row>
    <row r="16348" spans="1:2" x14ac:dyDescent="0.25">
      <c r="A16348" s="62">
        <v>71161107</v>
      </c>
      <c r="B16348" s="63" t="s">
        <v>8182</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8675</v>
      </c>
    </row>
    <row r="16356" spans="1:2" x14ac:dyDescent="0.25">
      <c r="A16356" s="62">
        <v>71161205</v>
      </c>
      <c r="B16356" s="63" t="s">
        <v>10474</v>
      </c>
    </row>
    <row r="16357" spans="1:2" x14ac:dyDescent="0.25">
      <c r="A16357" s="62">
        <v>71161206</v>
      </c>
      <c r="B16357" s="63" t="s">
        <v>8158</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6196</v>
      </c>
    </row>
    <row r="16362" spans="1:2" x14ac:dyDescent="0.25">
      <c r="A16362" s="62">
        <v>71161305</v>
      </c>
      <c r="B16362" s="63" t="s">
        <v>5415</v>
      </c>
    </row>
    <row r="16363" spans="1:2" x14ac:dyDescent="0.25">
      <c r="A16363" s="62">
        <v>71161306</v>
      </c>
      <c r="B16363" s="63" t="s">
        <v>12486</v>
      </c>
    </row>
    <row r="16364" spans="1:2" x14ac:dyDescent="0.25">
      <c r="A16364" s="62">
        <v>71161307</v>
      </c>
      <c r="B16364" s="63" t="s">
        <v>4409</v>
      </c>
    </row>
    <row r="16365" spans="1:2" x14ac:dyDescent="0.25">
      <c r="A16365" s="62">
        <v>71161308</v>
      </c>
      <c r="B16365" s="63" t="s">
        <v>16770</v>
      </c>
    </row>
    <row r="16366" spans="1:2" x14ac:dyDescent="0.25">
      <c r="A16366" s="62">
        <v>71161402</v>
      </c>
      <c r="B16366" s="63" t="s">
        <v>5158</v>
      </c>
    </row>
    <row r="16367" spans="1:2" x14ac:dyDescent="0.25">
      <c r="A16367" s="62">
        <v>71161403</v>
      </c>
      <c r="B16367" s="63" t="s">
        <v>13173</v>
      </c>
    </row>
    <row r="16368" spans="1:2" x14ac:dyDescent="0.25">
      <c r="A16368" s="62">
        <v>71161405</v>
      </c>
      <c r="B16368" s="63" t="s">
        <v>8511</v>
      </c>
    </row>
    <row r="16369" spans="1:2" x14ac:dyDescent="0.25">
      <c r="A16369" s="62">
        <v>71161407</v>
      </c>
      <c r="B16369" s="63" t="s">
        <v>5317</v>
      </c>
    </row>
    <row r="16370" spans="1:2" x14ac:dyDescent="0.25">
      <c r="A16370" s="62">
        <v>71161408</v>
      </c>
      <c r="B16370" s="63" t="s">
        <v>10700</v>
      </c>
    </row>
    <row r="16371" spans="1:2" x14ac:dyDescent="0.25">
      <c r="A16371" s="62">
        <v>71161409</v>
      </c>
      <c r="B16371" s="63" t="s">
        <v>15285</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5203</v>
      </c>
    </row>
    <row r="16382" spans="1:2" x14ac:dyDescent="0.25">
      <c r="A16382" s="62">
        <v>72101502</v>
      </c>
      <c r="B16382" s="63" t="s">
        <v>13010</v>
      </c>
    </row>
    <row r="16383" spans="1:2" x14ac:dyDescent="0.25">
      <c r="A16383" s="62">
        <v>72101503</v>
      </c>
      <c r="B16383" s="63" t="s">
        <v>4680</v>
      </c>
    </row>
    <row r="16384" spans="1:2" x14ac:dyDescent="0.25">
      <c r="A16384" s="62">
        <v>72101504</v>
      </c>
      <c r="B16384" s="63" t="s">
        <v>10306</v>
      </c>
    </row>
    <row r="16385" spans="1:2" x14ac:dyDescent="0.25">
      <c r="A16385" s="62">
        <v>72101505</v>
      </c>
      <c r="B16385" s="63" t="s">
        <v>17828</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6110</v>
      </c>
    </row>
    <row r="16389" spans="1:2" x14ac:dyDescent="0.25">
      <c r="A16389" s="62">
        <v>72101603</v>
      </c>
      <c r="B16389" s="63" t="s">
        <v>5165</v>
      </c>
    </row>
    <row r="16390" spans="1:2" x14ac:dyDescent="0.25">
      <c r="A16390" s="62">
        <v>72101604</v>
      </c>
      <c r="B16390" s="63" t="s">
        <v>11910</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12201</v>
      </c>
    </row>
    <row r="16394" spans="1:2" x14ac:dyDescent="0.25">
      <c r="A16394" s="62">
        <v>72101701</v>
      </c>
      <c r="B16394" s="63" t="s">
        <v>7420</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5171</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4054</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16119</v>
      </c>
    </row>
    <row r="16411" spans="1:2" x14ac:dyDescent="0.25">
      <c r="A16411" s="62">
        <v>72102102</v>
      </c>
      <c r="B16411" s="63" t="s">
        <v>12064</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5180</v>
      </c>
    </row>
    <row r="16415" spans="1:2" x14ac:dyDescent="0.25">
      <c r="A16415" s="62">
        <v>72102106</v>
      </c>
      <c r="B16415" s="63" t="s">
        <v>9486</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18777</v>
      </c>
    </row>
    <row r="16419" spans="1:2" x14ac:dyDescent="0.25">
      <c r="A16419" s="62">
        <v>72102204</v>
      </c>
      <c r="B16419" s="63" t="s">
        <v>5586</v>
      </c>
    </row>
    <row r="16420" spans="1:2" x14ac:dyDescent="0.25">
      <c r="A16420" s="62">
        <v>72102205</v>
      </c>
      <c r="B16420" s="63" t="s">
        <v>3911</v>
      </c>
    </row>
    <row r="16421" spans="1:2" x14ac:dyDescent="0.25">
      <c r="A16421" s="62">
        <v>72102206</v>
      </c>
      <c r="B16421" s="63" t="s">
        <v>8263</v>
      </c>
    </row>
    <row r="16422" spans="1:2" x14ac:dyDescent="0.25">
      <c r="A16422" s="62">
        <v>72102207</v>
      </c>
      <c r="B16422" s="63" t="s">
        <v>10672</v>
      </c>
    </row>
    <row r="16423" spans="1:2" x14ac:dyDescent="0.25">
      <c r="A16423" s="62">
        <v>72102208</v>
      </c>
      <c r="B16423" s="63" t="s">
        <v>8605</v>
      </c>
    </row>
    <row r="16424" spans="1:2" x14ac:dyDescent="0.25">
      <c r="A16424" s="62">
        <v>72102209</v>
      </c>
      <c r="B16424" s="63" t="s">
        <v>9870</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8135</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15544</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8684</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4407</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6257</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15868</v>
      </c>
    </row>
    <row r="16457" spans="1:2" x14ac:dyDescent="0.25">
      <c r="A16457" s="62">
        <v>72103003</v>
      </c>
      <c r="B16457" s="63" t="s">
        <v>7073</v>
      </c>
    </row>
    <row r="16458" spans="1:2" x14ac:dyDescent="0.25">
      <c r="A16458" s="62">
        <v>72103004</v>
      </c>
      <c r="B16458" s="63" t="s">
        <v>5841</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9182</v>
      </c>
    </row>
    <row r="16467" spans="1:2" x14ac:dyDescent="0.25">
      <c r="A16467" s="62">
        <v>73101504</v>
      </c>
      <c r="B16467" s="63" t="s">
        <v>7358</v>
      </c>
    </row>
    <row r="16468" spans="1:2" x14ac:dyDescent="0.25">
      <c r="A16468" s="62">
        <v>73101505</v>
      </c>
      <c r="B16468" s="63" t="s">
        <v>18648</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8271</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4996</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6527</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15738</v>
      </c>
    </row>
    <row r="16507" spans="1:2" x14ac:dyDescent="0.25">
      <c r="A16507" s="62">
        <v>73121506</v>
      </c>
      <c r="B16507" s="63" t="s">
        <v>8656</v>
      </c>
    </row>
    <row r="16508" spans="1:2" x14ac:dyDescent="0.25">
      <c r="A16508" s="62">
        <v>73121507</v>
      </c>
      <c r="B16508" s="63" t="s">
        <v>13898</v>
      </c>
    </row>
    <row r="16509" spans="1:2" x14ac:dyDescent="0.25">
      <c r="A16509" s="62">
        <v>73121508</v>
      </c>
      <c r="B16509" s="63" t="s">
        <v>7345</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17391</v>
      </c>
    </row>
    <row r="16514" spans="1:2" x14ac:dyDescent="0.25">
      <c r="A16514" s="62">
        <v>73121606</v>
      </c>
      <c r="B16514" s="63" t="s">
        <v>14028</v>
      </c>
    </row>
    <row r="16515" spans="1:2" x14ac:dyDescent="0.25">
      <c r="A16515" s="62">
        <v>73121607</v>
      </c>
      <c r="B16515" s="63" t="s">
        <v>17980</v>
      </c>
    </row>
    <row r="16516" spans="1:2" x14ac:dyDescent="0.25">
      <c r="A16516" s="62">
        <v>73121608</v>
      </c>
      <c r="B16516" s="63" t="s">
        <v>15726</v>
      </c>
    </row>
    <row r="16517" spans="1:2" x14ac:dyDescent="0.25">
      <c r="A16517" s="62">
        <v>73121610</v>
      </c>
      <c r="B16517" s="63" t="s">
        <v>10470</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7345</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8440</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6201</v>
      </c>
    </row>
    <row r="16528" spans="1:2" x14ac:dyDescent="0.25">
      <c r="A16528" s="62">
        <v>73131501</v>
      </c>
      <c r="B16528" s="63" t="s">
        <v>8391</v>
      </c>
    </row>
    <row r="16529" spans="1:2" x14ac:dyDescent="0.25">
      <c r="A16529" s="62">
        <v>73131502</v>
      </c>
      <c r="B16529" s="63" t="s">
        <v>5608</v>
      </c>
    </row>
    <row r="16530" spans="1:2" x14ac:dyDescent="0.25">
      <c r="A16530" s="62">
        <v>73131503</v>
      </c>
      <c r="B16530" s="63" t="s">
        <v>13733</v>
      </c>
    </row>
    <row r="16531" spans="1:2" x14ac:dyDescent="0.25">
      <c r="A16531" s="62">
        <v>73131504</v>
      </c>
      <c r="B16531" s="63" t="s">
        <v>4253</v>
      </c>
    </row>
    <row r="16532" spans="1:2" x14ac:dyDescent="0.25">
      <c r="A16532" s="62">
        <v>73131505</v>
      </c>
      <c r="B16532" s="63" t="s">
        <v>18169</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7435</v>
      </c>
    </row>
    <row r="16540" spans="1:2" x14ac:dyDescent="0.25">
      <c r="A16540" s="62">
        <v>73131605</v>
      </c>
      <c r="B16540" s="63" t="s">
        <v>11644</v>
      </c>
    </row>
    <row r="16541" spans="1:2" x14ac:dyDescent="0.25">
      <c r="A16541" s="62">
        <v>73131606</v>
      </c>
      <c r="B16541" s="63" t="s">
        <v>4908</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8264</v>
      </c>
    </row>
    <row r="16547" spans="1:2" x14ac:dyDescent="0.25">
      <c r="A16547" s="62">
        <v>73131801</v>
      </c>
      <c r="B16547" s="63" t="s">
        <v>17788</v>
      </c>
    </row>
    <row r="16548" spans="1:2" x14ac:dyDescent="0.25">
      <c r="A16548" s="62">
        <v>73131802</v>
      </c>
      <c r="B16548" s="63" t="s">
        <v>5164</v>
      </c>
    </row>
    <row r="16549" spans="1:2" x14ac:dyDescent="0.25">
      <c r="A16549" s="62">
        <v>73131803</v>
      </c>
      <c r="B16549" s="63" t="s">
        <v>10113</v>
      </c>
    </row>
    <row r="16550" spans="1:2" x14ac:dyDescent="0.25">
      <c r="A16550" s="62">
        <v>73131804</v>
      </c>
      <c r="B16550" s="63" t="s">
        <v>7785</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4548</v>
      </c>
    </row>
    <row r="16555" spans="1:2" x14ac:dyDescent="0.25">
      <c r="A16555" s="62">
        <v>73131906</v>
      </c>
      <c r="B16555" s="63" t="s">
        <v>9988</v>
      </c>
    </row>
    <row r="16556" spans="1:2" x14ac:dyDescent="0.25">
      <c r="A16556" s="62">
        <v>73141501</v>
      </c>
      <c r="B16556" s="63" t="s">
        <v>2404</v>
      </c>
    </row>
    <row r="16557" spans="1:2" x14ac:dyDescent="0.25">
      <c r="A16557" s="62">
        <v>73141502</v>
      </c>
      <c r="B16557" s="63" t="s">
        <v>9793</v>
      </c>
    </row>
    <row r="16558" spans="1:2" x14ac:dyDescent="0.25">
      <c r="A16558" s="62">
        <v>73141503</v>
      </c>
      <c r="B16558" s="63" t="s">
        <v>7557</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9590</v>
      </c>
    </row>
    <row r="16565" spans="1:2" x14ac:dyDescent="0.25">
      <c r="A16565" s="62">
        <v>73141602</v>
      </c>
      <c r="B16565" s="63" t="s">
        <v>3260</v>
      </c>
    </row>
    <row r="16566" spans="1:2" x14ac:dyDescent="0.25">
      <c r="A16566" s="62">
        <v>73141701</v>
      </c>
      <c r="B16566" s="63" t="s">
        <v>15718</v>
      </c>
    </row>
    <row r="16567" spans="1:2" x14ac:dyDescent="0.25">
      <c r="A16567" s="62">
        <v>73141702</v>
      </c>
      <c r="B16567" s="63" t="s">
        <v>4563</v>
      </c>
    </row>
    <row r="16568" spans="1:2" x14ac:dyDescent="0.25">
      <c r="A16568" s="62">
        <v>73141703</v>
      </c>
      <c r="B16568" s="63" t="s">
        <v>18712</v>
      </c>
    </row>
    <row r="16569" spans="1:2" x14ac:dyDescent="0.25">
      <c r="A16569" s="62">
        <v>73141704</v>
      </c>
      <c r="B16569" s="63" t="s">
        <v>9783</v>
      </c>
    </row>
    <row r="16570" spans="1:2" x14ac:dyDescent="0.25">
      <c r="A16570" s="62">
        <v>73141705</v>
      </c>
      <c r="B16570" s="63" t="s">
        <v>14550</v>
      </c>
    </row>
    <row r="16571" spans="1:2" x14ac:dyDescent="0.25">
      <c r="A16571" s="62">
        <v>73141706</v>
      </c>
      <c r="B16571" s="63" t="s">
        <v>7667</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5230</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15695</v>
      </c>
    </row>
    <row r="16584" spans="1:2" x14ac:dyDescent="0.25">
      <c r="A16584" s="62">
        <v>73151602</v>
      </c>
      <c r="B16584" s="63" t="s">
        <v>5518</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17481</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5406</v>
      </c>
    </row>
    <row r="16596" spans="1:2" x14ac:dyDescent="0.25">
      <c r="A16596" s="62">
        <v>73151804</v>
      </c>
      <c r="B16596" s="63" t="s">
        <v>5750</v>
      </c>
    </row>
    <row r="16597" spans="1:2" x14ac:dyDescent="0.25">
      <c r="A16597" s="62">
        <v>73151805</v>
      </c>
      <c r="B16597" s="63" t="s">
        <v>15999</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17427</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7815</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10588</v>
      </c>
    </row>
    <row r="16617" spans="1:2" x14ac:dyDescent="0.25">
      <c r="A16617" s="62">
        <v>73161507</v>
      </c>
      <c r="B16617" s="63" t="s">
        <v>8494</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5346</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7230</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8763</v>
      </c>
    </row>
    <row r="16633" spans="1:2" x14ac:dyDescent="0.25">
      <c r="A16633" s="62">
        <v>73161604</v>
      </c>
      <c r="B16633" s="63" t="s">
        <v>10571</v>
      </c>
    </row>
    <row r="16634" spans="1:2" x14ac:dyDescent="0.25">
      <c r="A16634" s="62">
        <v>73161605</v>
      </c>
      <c r="B16634" s="63" t="s">
        <v>14985</v>
      </c>
    </row>
    <row r="16635" spans="1:2" x14ac:dyDescent="0.25">
      <c r="A16635" s="62">
        <v>73161606</v>
      </c>
      <c r="B16635" s="63" t="s">
        <v>11095</v>
      </c>
    </row>
    <row r="16636" spans="1:2" x14ac:dyDescent="0.25">
      <c r="A16636" s="62">
        <v>73161607</v>
      </c>
      <c r="B16636" s="63" t="s">
        <v>15672</v>
      </c>
    </row>
    <row r="16637" spans="1:2" x14ac:dyDescent="0.25">
      <c r="A16637" s="62">
        <v>73171501</v>
      </c>
      <c r="B16637" s="63" t="s">
        <v>14812</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17965</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9029</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3872</v>
      </c>
    </row>
    <row r="16657" spans="1:2" x14ac:dyDescent="0.25">
      <c r="A16657" s="62">
        <v>73181005</v>
      </c>
      <c r="B16657" s="63" t="s">
        <v>7556</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18575</v>
      </c>
    </row>
    <row r="16663" spans="1:2" x14ac:dyDescent="0.25">
      <c r="A16663" s="62">
        <v>73181011</v>
      </c>
      <c r="B16663" s="63" t="s">
        <v>8419</v>
      </c>
    </row>
    <row r="16664" spans="1:2" x14ac:dyDescent="0.25">
      <c r="A16664" s="62">
        <v>73181012</v>
      </c>
      <c r="B16664" s="63" t="s">
        <v>4432</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17464</v>
      </c>
    </row>
    <row r="16670" spans="1:2" x14ac:dyDescent="0.25">
      <c r="A16670" s="62">
        <v>73181018</v>
      </c>
      <c r="B16670" s="63" t="s">
        <v>11305</v>
      </c>
    </row>
    <row r="16671" spans="1:2" x14ac:dyDescent="0.25">
      <c r="A16671" s="62">
        <v>73181019</v>
      </c>
      <c r="B16671" s="63" t="s">
        <v>6102</v>
      </c>
    </row>
    <row r="16672" spans="1:2" x14ac:dyDescent="0.25">
      <c r="A16672" s="62">
        <v>73181020</v>
      </c>
      <c r="B16672" s="63" t="s">
        <v>11532</v>
      </c>
    </row>
    <row r="16673" spans="1:2" x14ac:dyDescent="0.25">
      <c r="A16673" s="62">
        <v>73181021</v>
      </c>
      <c r="B16673" s="63" t="s">
        <v>4432</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5584</v>
      </c>
    </row>
    <row r="16678" spans="1:2" x14ac:dyDescent="0.25">
      <c r="A16678" s="62">
        <v>73181103</v>
      </c>
      <c r="B16678" s="63" t="s">
        <v>4313</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3662</v>
      </c>
    </row>
    <row r="16684" spans="1:2" x14ac:dyDescent="0.25">
      <c r="A16684" s="62">
        <v>73181203</v>
      </c>
      <c r="B16684" s="63" t="s">
        <v>5342</v>
      </c>
    </row>
    <row r="16685" spans="1:2" x14ac:dyDescent="0.25">
      <c r="A16685" s="62">
        <v>73181204</v>
      </c>
      <c r="B16685" s="63" t="s">
        <v>17225</v>
      </c>
    </row>
    <row r="16686" spans="1:2" x14ac:dyDescent="0.25">
      <c r="A16686" s="62">
        <v>73181205</v>
      </c>
      <c r="B16686" s="63" t="s">
        <v>5328</v>
      </c>
    </row>
    <row r="16687" spans="1:2" x14ac:dyDescent="0.25">
      <c r="A16687" s="62">
        <v>73181206</v>
      </c>
      <c r="B16687" s="63" t="s">
        <v>15839</v>
      </c>
    </row>
    <row r="16688" spans="1:2" x14ac:dyDescent="0.25">
      <c r="A16688" s="62">
        <v>73181301</v>
      </c>
      <c r="B16688" s="63" t="s">
        <v>8395</v>
      </c>
    </row>
    <row r="16689" spans="1:2" x14ac:dyDescent="0.25">
      <c r="A16689" s="62">
        <v>73181302</v>
      </c>
      <c r="B16689" s="63" t="s">
        <v>17232</v>
      </c>
    </row>
    <row r="16690" spans="1:2" x14ac:dyDescent="0.25">
      <c r="A16690" s="62">
        <v>73181303</v>
      </c>
      <c r="B16690" s="63" t="s">
        <v>9074</v>
      </c>
    </row>
    <row r="16691" spans="1:2" x14ac:dyDescent="0.25">
      <c r="A16691" s="62">
        <v>73181304</v>
      </c>
      <c r="B16691" s="63" t="s">
        <v>5964</v>
      </c>
    </row>
    <row r="16692" spans="1:2" x14ac:dyDescent="0.25">
      <c r="A16692" s="62">
        <v>73181901</v>
      </c>
      <c r="B16692" s="63" t="s">
        <v>13214</v>
      </c>
    </row>
    <row r="16693" spans="1:2" x14ac:dyDescent="0.25">
      <c r="A16693" s="62">
        <v>73181902</v>
      </c>
      <c r="B16693" s="63" t="s">
        <v>5874</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8482</v>
      </c>
    </row>
    <row r="16701" spans="1:2" x14ac:dyDescent="0.25">
      <c r="A16701" s="62">
        <v>76101502</v>
      </c>
      <c r="B16701" s="63" t="s">
        <v>6974</v>
      </c>
    </row>
    <row r="16702" spans="1:2" x14ac:dyDescent="0.25">
      <c r="A16702" s="62">
        <v>76101503</v>
      </c>
      <c r="B16702" s="63" t="s">
        <v>3390</v>
      </c>
    </row>
    <row r="16703" spans="1:2" x14ac:dyDescent="0.25">
      <c r="A16703" s="62">
        <v>76101601</v>
      </c>
      <c r="B16703" s="63" t="s">
        <v>9885</v>
      </c>
    </row>
    <row r="16704" spans="1:2" x14ac:dyDescent="0.25">
      <c r="A16704" s="62">
        <v>76101602</v>
      </c>
      <c r="B16704" s="63" t="s">
        <v>17338</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16388</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15941</v>
      </c>
    </row>
    <row r="16714" spans="1:2" x14ac:dyDescent="0.25">
      <c r="A16714" s="62">
        <v>76111701</v>
      </c>
      <c r="B16714" s="63" t="s">
        <v>13932</v>
      </c>
    </row>
    <row r="16715" spans="1:2" x14ac:dyDescent="0.25">
      <c r="A16715" s="62">
        <v>76111702</v>
      </c>
      <c r="B16715" s="63" t="s">
        <v>5521</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3095</v>
      </c>
    </row>
    <row r="16719" spans="1:2" x14ac:dyDescent="0.25">
      <c r="A16719" s="62">
        <v>76121503</v>
      </c>
      <c r="B16719" s="63" t="s">
        <v>10536</v>
      </c>
    </row>
    <row r="16720" spans="1:2" x14ac:dyDescent="0.25">
      <c r="A16720" s="62">
        <v>76121601</v>
      </c>
      <c r="B16720" s="63" t="s">
        <v>15515</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4366</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5045</v>
      </c>
    </row>
    <row r="16733" spans="1:2" x14ac:dyDescent="0.25">
      <c r="A16733" s="62">
        <v>76131602</v>
      </c>
      <c r="B16733" s="63" t="s">
        <v>7589</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4944</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14105</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5028</v>
      </c>
    </row>
    <row r="16758" spans="1:2" x14ac:dyDescent="0.25">
      <c r="A16758" s="62">
        <v>77101806</v>
      </c>
      <c r="B16758" s="63" t="s">
        <v>13878</v>
      </c>
    </row>
    <row r="16759" spans="1:2" x14ac:dyDescent="0.25">
      <c r="A16759" s="62">
        <v>77101901</v>
      </c>
      <c r="B16759" s="63" t="s">
        <v>9172</v>
      </c>
    </row>
    <row r="16760" spans="1:2" x14ac:dyDescent="0.25">
      <c r="A16760" s="62">
        <v>77101902</v>
      </c>
      <c r="B16760" s="63" t="s">
        <v>14850</v>
      </c>
    </row>
    <row r="16761" spans="1:2" x14ac:dyDescent="0.25">
      <c r="A16761" s="62">
        <v>77101903</v>
      </c>
      <c r="B16761" s="63" t="s">
        <v>7559</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6161</v>
      </c>
    </row>
    <row r="16765" spans="1:2" x14ac:dyDescent="0.25">
      <c r="A16765" s="62">
        <v>77101907</v>
      </c>
      <c r="B16765" s="63" t="s">
        <v>8640</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5634</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15478</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6917</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4731</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15700</v>
      </c>
    </row>
    <row r="16791" spans="1:2" x14ac:dyDescent="0.25">
      <c r="A16791" s="62">
        <v>77121603</v>
      </c>
      <c r="B16791" s="63" t="s">
        <v>11812</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7931</v>
      </c>
    </row>
    <row r="16796" spans="1:2" x14ac:dyDescent="0.25">
      <c r="A16796" s="62">
        <v>77121608</v>
      </c>
      <c r="B16796" s="63" t="s">
        <v>7119</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3028</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5146</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18429</v>
      </c>
    </row>
    <row r="16816" spans="1:2" x14ac:dyDescent="0.25">
      <c r="A16816" s="62">
        <v>77131702</v>
      </c>
      <c r="B16816" s="63" t="s">
        <v>11676</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5077</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5242</v>
      </c>
    </row>
    <row r="16830" spans="1:2" x14ac:dyDescent="0.25">
      <c r="A16830" s="62">
        <v>78101802</v>
      </c>
      <c r="B16830" s="63" t="s">
        <v>13808</v>
      </c>
    </row>
    <row r="16831" spans="1:2" x14ac:dyDescent="0.25">
      <c r="A16831" s="62">
        <v>78101803</v>
      </c>
      <c r="B16831" s="63" t="s">
        <v>9886</v>
      </c>
    </row>
    <row r="16832" spans="1:2" x14ac:dyDescent="0.25">
      <c r="A16832" s="62">
        <v>78101804</v>
      </c>
      <c r="B16832" s="63" t="s">
        <v>4302</v>
      </c>
    </row>
    <row r="16833" spans="1:2" x14ac:dyDescent="0.25">
      <c r="A16833" s="62">
        <v>78101901</v>
      </c>
      <c r="B16833" s="63" t="s">
        <v>10512</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8278</v>
      </c>
    </row>
    <row r="16838" spans="1:2" x14ac:dyDescent="0.25">
      <c r="A16838" s="62">
        <v>78102001</v>
      </c>
      <c r="B16838" s="63" t="s">
        <v>5916</v>
      </c>
    </row>
    <row r="16839" spans="1:2" x14ac:dyDescent="0.25">
      <c r="A16839" s="62">
        <v>78102002</v>
      </c>
      <c r="B16839" s="63" t="s">
        <v>15375</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13590</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3709</v>
      </c>
    </row>
    <row r="16851" spans="1:2" x14ac:dyDescent="0.25">
      <c r="A16851" s="62">
        <v>78111601</v>
      </c>
      <c r="B16851" s="63" t="s">
        <v>7934</v>
      </c>
    </row>
    <row r="16852" spans="1:2" x14ac:dyDescent="0.25">
      <c r="A16852" s="62">
        <v>78111602</v>
      </c>
      <c r="B16852" s="63" t="s">
        <v>15389</v>
      </c>
    </row>
    <row r="16853" spans="1:2" x14ac:dyDescent="0.25">
      <c r="A16853" s="62">
        <v>78111603</v>
      </c>
      <c r="B16853" s="63" t="s">
        <v>10943</v>
      </c>
    </row>
    <row r="16854" spans="1:2" x14ac:dyDescent="0.25">
      <c r="A16854" s="62">
        <v>78111701</v>
      </c>
      <c r="B16854" s="63" t="s">
        <v>4649</v>
      </c>
    </row>
    <row r="16855" spans="1:2" x14ac:dyDescent="0.25">
      <c r="A16855" s="62">
        <v>78111702</v>
      </c>
      <c r="B16855" s="63" t="s">
        <v>5526</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5430</v>
      </c>
    </row>
    <row r="16868" spans="1:2" x14ac:dyDescent="0.25">
      <c r="A16868" s="62">
        <v>78131501</v>
      </c>
      <c r="B16868" s="63" t="s">
        <v>13400</v>
      </c>
    </row>
    <row r="16869" spans="1:2" x14ac:dyDescent="0.25">
      <c r="A16869" s="62">
        <v>78131502</v>
      </c>
      <c r="B16869" s="63" t="s">
        <v>4174</v>
      </c>
    </row>
    <row r="16870" spans="1:2" x14ac:dyDescent="0.25">
      <c r="A16870" s="62">
        <v>78131601</v>
      </c>
      <c r="B16870" s="63" t="s">
        <v>7382</v>
      </c>
    </row>
    <row r="16871" spans="1:2" x14ac:dyDescent="0.25">
      <c r="A16871" s="62">
        <v>78131602</v>
      </c>
      <c r="B16871" s="63" t="s">
        <v>13950</v>
      </c>
    </row>
    <row r="16872" spans="1:2" x14ac:dyDescent="0.25">
      <c r="A16872" s="62">
        <v>78131603</v>
      </c>
      <c r="B16872" s="63" t="s">
        <v>8485</v>
      </c>
    </row>
    <row r="16873" spans="1:2" x14ac:dyDescent="0.25">
      <c r="A16873" s="62">
        <v>78131701</v>
      </c>
      <c r="B16873" s="63" t="s">
        <v>13529</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7792</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7797</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5897</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18513</v>
      </c>
    </row>
    <row r="16903" spans="1:2" x14ac:dyDescent="0.25">
      <c r="A16903" s="62">
        <v>80101505</v>
      </c>
      <c r="B16903" s="63" t="s">
        <v>4577</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15677</v>
      </c>
    </row>
    <row r="16912" spans="1:2" x14ac:dyDescent="0.25">
      <c r="A16912" s="62">
        <v>80101702</v>
      </c>
      <c r="B16912" s="63" t="s">
        <v>10158</v>
      </c>
    </row>
    <row r="16913" spans="1:2" x14ac:dyDescent="0.25">
      <c r="A16913" s="62">
        <v>80101703</v>
      </c>
      <c r="B16913" s="63" t="s">
        <v>18205</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6348</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3395</v>
      </c>
    </row>
    <row r="16939" spans="1:2" x14ac:dyDescent="0.25">
      <c r="A16939" s="62">
        <v>80111614</v>
      </c>
      <c r="B16939" s="63" t="s">
        <v>5380</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6859</v>
      </c>
    </row>
    <row r="16945" spans="1:2" x14ac:dyDescent="0.25">
      <c r="A16945" s="62">
        <v>80111701</v>
      </c>
      <c r="B16945" s="63" t="s">
        <v>15906</v>
      </c>
    </row>
    <row r="16946" spans="1:2" x14ac:dyDescent="0.25">
      <c r="A16946" s="62">
        <v>80111702</v>
      </c>
      <c r="B16946" s="63" t="s">
        <v>14213</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5664</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8669</v>
      </c>
    </row>
    <row r="16961" spans="1:2" x14ac:dyDescent="0.25">
      <c r="A16961" s="62">
        <v>80111801</v>
      </c>
      <c r="B16961" s="63" t="s">
        <v>4331</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5626</v>
      </c>
    </row>
    <row r="16965" spans="1:2" x14ac:dyDescent="0.25">
      <c r="A16965" s="62">
        <v>80121601</v>
      </c>
      <c r="B16965" s="63" t="s">
        <v>12118</v>
      </c>
    </row>
    <row r="16966" spans="1:2" x14ac:dyDescent="0.25">
      <c r="A16966" s="62">
        <v>80121602</v>
      </c>
      <c r="B16966" s="63" t="s">
        <v>4454</v>
      </c>
    </row>
    <row r="16967" spans="1:2" x14ac:dyDescent="0.25">
      <c r="A16967" s="62">
        <v>80121603</v>
      </c>
      <c r="B16967" s="63" t="s">
        <v>15910</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5163</v>
      </c>
    </row>
    <row r="16972" spans="1:2" x14ac:dyDescent="0.25">
      <c r="A16972" s="62">
        <v>80121608</v>
      </c>
      <c r="B16972" s="63" t="s">
        <v>15925</v>
      </c>
    </row>
    <row r="16973" spans="1:2" x14ac:dyDescent="0.25">
      <c r="A16973" s="62">
        <v>80121609</v>
      </c>
      <c r="B16973" s="63" t="s">
        <v>10857</v>
      </c>
    </row>
    <row r="16974" spans="1:2" x14ac:dyDescent="0.25">
      <c r="A16974" s="62">
        <v>80121610</v>
      </c>
      <c r="B16974" s="63" t="s">
        <v>17469</v>
      </c>
    </row>
    <row r="16975" spans="1:2" x14ac:dyDescent="0.25">
      <c r="A16975" s="62">
        <v>80121611</v>
      </c>
      <c r="B16975" s="63" t="s">
        <v>4248</v>
      </c>
    </row>
    <row r="16976" spans="1:2" x14ac:dyDescent="0.25">
      <c r="A16976" s="62">
        <v>80121701</v>
      </c>
      <c r="B16976" s="63" t="s">
        <v>16098</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11463</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15219</v>
      </c>
    </row>
    <row r="16988" spans="1:2" x14ac:dyDescent="0.25">
      <c r="A16988" s="62">
        <v>80131502</v>
      </c>
      <c r="B16988" s="63" t="s">
        <v>5095</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4880</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3610</v>
      </c>
    </row>
    <row r="17007" spans="1:2" x14ac:dyDescent="0.25">
      <c r="A17007" s="62">
        <v>80141507</v>
      </c>
      <c r="B17007" s="63" t="s">
        <v>10046</v>
      </c>
    </row>
    <row r="17008" spans="1:2" x14ac:dyDescent="0.25">
      <c r="A17008" s="62">
        <v>80141508</v>
      </c>
      <c r="B17008" s="63" t="s">
        <v>15856</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4240</v>
      </c>
    </row>
    <row r="17012" spans="1:2" x14ac:dyDescent="0.25">
      <c r="A17012" s="62">
        <v>80141512</v>
      </c>
      <c r="B17012" s="63" t="s">
        <v>9994</v>
      </c>
    </row>
    <row r="17013" spans="1:2" x14ac:dyDescent="0.25">
      <c r="A17013" s="62">
        <v>80141513</v>
      </c>
      <c r="B17013" s="63" t="s">
        <v>5318</v>
      </c>
    </row>
    <row r="17014" spans="1:2" x14ac:dyDescent="0.25">
      <c r="A17014" s="62">
        <v>80141514</v>
      </c>
      <c r="B17014" s="63" t="s">
        <v>15884</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16531</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8846</v>
      </c>
    </row>
    <row r="17029" spans="1:2" x14ac:dyDescent="0.25">
      <c r="A17029" s="62">
        <v>80141616</v>
      </c>
      <c r="B17029" s="63" t="s">
        <v>3180</v>
      </c>
    </row>
    <row r="17030" spans="1:2" x14ac:dyDescent="0.25">
      <c r="A17030" s="62">
        <v>80141617</v>
      </c>
      <c r="B17030" s="63" t="s">
        <v>10800</v>
      </c>
    </row>
    <row r="17031" spans="1:2" x14ac:dyDescent="0.25">
      <c r="A17031" s="62">
        <v>80141618</v>
      </c>
      <c r="B17031" s="63" t="s">
        <v>3043</v>
      </c>
    </row>
    <row r="17032" spans="1:2" x14ac:dyDescent="0.25">
      <c r="A17032" s="62">
        <v>80141619</v>
      </c>
      <c r="B17032" s="63" t="s">
        <v>10673</v>
      </c>
    </row>
    <row r="17033" spans="1:2" x14ac:dyDescent="0.25">
      <c r="A17033" s="62">
        <v>80141620</v>
      </c>
      <c r="B17033" s="63" t="s">
        <v>13467</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2703</v>
      </c>
    </row>
    <row r="17038" spans="1:2" x14ac:dyDescent="0.25">
      <c r="A17038" s="62">
        <v>80141703</v>
      </c>
      <c r="B17038" s="63" t="s">
        <v>4850</v>
      </c>
    </row>
    <row r="17039" spans="1:2" x14ac:dyDescent="0.25">
      <c r="A17039" s="62">
        <v>80141704</v>
      </c>
      <c r="B17039" s="63" t="s">
        <v>3388</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7372</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7915</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4147</v>
      </c>
    </row>
    <row r="17068" spans="1:2" x14ac:dyDescent="0.25">
      <c r="A17068" s="62">
        <v>81101502</v>
      </c>
      <c r="B17068" s="63" t="s">
        <v>7380</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9575</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8697</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5825</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17700</v>
      </c>
    </row>
    <row r="17086" spans="1:2" x14ac:dyDescent="0.25">
      <c r="A17086" s="62">
        <v>81101703</v>
      </c>
      <c r="B17086" s="63" t="s">
        <v>15325</v>
      </c>
    </row>
    <row r="17087" spans="1:2" x14ac:dyDescent="0.25">
      <c r="A17087" s="62">
        <v>81101801</v>
      </c>
      <c r="B17087" s="63" t="s">
        <v>6103</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8663</v>
      </c>
    </row>
    <row r="17093" spans="1:2" x14ac:dyDescent="0.25">
      <c r="A17093" s="62">
        <v>81102203</v>
      </c>
      <c r="B17093" s="63" t="s">
        <v>5094</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7930</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6947</v>
      </c>
    </row>
    <row r="17123" spans="1:2" x14ac:dyDescent="0.25">
      <c r="A17123" s="62">
        <v>81111801</v>
      </c>
      <c r="B17123" s="63" t="s">
        <v>8535</v>
      </c>
    </row>
    <row r="17124" spans="1:2" x14ac:dyDescent="0.25">
      <c r="A17124" s="62">
        <v>81111802</v>
      </c>
      <c r="B17124" s="63" t="s">
        <v>16025</v>
      </c>
    </row>
    <row r="17125" spans="1:2" x14ac:dyDescent="0.25">
      <c r="A17125" s="62">
        <v>81111803</v>
      </c>
      <c r="B17125" s="63" t="s">
        <v>6282</v>
      </c>
    </row>
    <row r="17126" spans="1:2" x14ac:dyDescent="0.25">
      <c r="A17126" s="62">
        <v>81111804</v>
      </c>
      <c r="B17126" s="63" t="s">
        <v>9244</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14643</v>
      </c>
    </row>
    <row r="17134" spans="1:2" x14ac:dyDescent="0.25">
      <c r="A17134" s="62">
        <v>81111812</v>
      </c>
      <c r="B17134" s="63" t="s">
        <v>4767</v>
      </c>
    </row>
    <row r="17135" spans="1:2" x14ac:dyDescent="0.25">
      <c r="A17135" s="62">
        <v>81111814</v>
      </c>
      <c r="B17135" s="63" t="s">
        <v>8073</v>
      </c>
    </row>
    <row r="17136" spans="1:2" x14ac:dyDescent="0.25">
      <c r="A17136" s="62">
        <v>81111818</v>
      </c>
      <c r="B17136" s="63" t="s">
        <v>7381</v>
      </c>
    </row>
    <row r="17137" spans="1:2" x14ac:dyDescent="0.25">
      <c r="A17137" s="62">
        <v>81111901</v>
      </c>
      <c r="B17137" s="63" t="s">
        <v>15822</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8007</v>
      </c>
    </row>
    <row r="17141" spans="1:2" x14ac:dyDescent="0.25">
      <c r="A17141" s="62">
        <v>81112003</v>
      </c>
      <c r="B17141" s="63" t="s">
        <v>17265</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5722</v>
      </c>
    </row>
    <row r="17145" spans="1:2" x14ac:dyDescent="0.25">
      <c r="A17145" s="62">
        <v>81112007</v>
      </c>
      <c r="B17145" s="63" t="s">
        <v>4782</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5800</v>
      </c>
    </row>
    <row r="17150" spans="1:2" x14ac:dyDescent="0.25">
      <c r="A17150" s="62">
        <v>81112102</v>
      </c>
      <c r="B17150" s="63" t="s">
        <v>14266</v>
      </c>
    </row>
    <row r="17151" spans="1:2" x14ac:dyDescent="0.25">
      <c r="A17151" s="62">
        <v>81112103</v>
      </c>
      <c r="B17151" s="63" t="s">
        <v>5227</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5744</v>
      </c>
    </row>
    <row r="17158" spans="1:2" x14ac:dyDescent="0.25">
      <c r="A17158" s="62">
        <v>81121501</v>
      </c>
      <c r="B17158" s="63" t="s">
        <v>14011</v>
      </c>
    </row>
    <row r="17159" spans="1:2" x14ac:dyDescent="0.25">
      <c r="A17159" s="62">
        <v>81121502</v>
      </c>
      <c r="B17159" s="63" t="s">
        <v>4747</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4298</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17301</v>
      </c>
    </row>
    <row r="17170" spans="1:2" x14ac:dyDescent="0.25">
      <c r="A17170" s="62">
        <v>81131502</v>
      </c>
      <c r="B17170" s="63" t="s">
        <v>14151</v>
      </c>
    </row>
    <row r="17171" spans="1:2" x14ac:dyDescent="0.25">
      <c r="A17171" s="62">
        <v>81131503</v>
      </c>
      <c r="B17171" s="63" t="s">
        <v>8752</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6245</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6772</v>
      </c>
    </row>
    <row r="17187" spans="1:2" x14ac:dyDescent="0.25">
      <c r="A17187" s="62">
        <v>81141702</v>
      </c>
      <c r="B17187" s="63" t="s">
        <v>5680</v>
      </c>
    </row>
    <row r="17188" spans="1:2" x14ac:dyDescent="0.25">
      <c r="A17188" s="62">
        <v>81141703</v>
      </c>
      <c r="B17188" s="63" t="s">
        <v>6318</v>
      </c>
    </row>
    <row r="17189" spans="1:2" x14ac:dyDescent="0.25">
      <c r="A17189" s="62">
        <v>81141704</v>
      </c>
      <c r="B17189" s="63" t="s">
        <v>10557</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5389</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15224</v>
      </c>
    </row>
    <row r="17201" spans="1:2" x14ac:dyDescent="0.25">
      <c r="A17201" s="62">
        <v>81151602</v>
      </c>
      <c r="B17201" s="63" t="s">
        <v>4752</v>
      </c>
    </row>
    <row r="17202" spans="1:2" x14ac:dyDescent="0.25">
      <c r="A17202" s="62">
        <v>81151603</v>
      </c>
      <c r="B17202" s="63" t="s">
        <v>9909</v>
      </c>
    </row>
    <row r="17203" spans="1:2" x14ac:dyDescent="0.25">
      <c r="A17203" s="62">
        <v>81151604</v>
      </c>
      <c r="B17203" s="63" t="s">
        <v>3848</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7974</v>
      </c>
    </row>
    <row r="17213" spans="1:2" x14ac:dyDescent="0.25">
      <c r="A17213" s="62">
        <v>81151805</v>
      </c>
      <c r="B17213" s="63" t="s">
        <v>5470</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7583</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7232</v>
      </c>
    </row>
    <row r="17221" spans="1:2" x14ac:dyDescent="0.25">
      <c r="A17221" s="62">
        <v>82101503</v>
      </c>
      <c r="B17221" s="63" t="s">
        <v>5496</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4462</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4080</v>
      </c>
    </row>
    <row r="17244" spans="1:2" x14ac:dyDescent="0.25">
      <c r="A17244" s="62">
        <v>82111603</v>
      </c>
      <c r="B17244" s="63" t="s">
        <v>9961</v>
      </c>
    </row>
    <row r="17245" spans="1:2" x14ac:dyDescent="0.25">
      <c r="A17245" s="62">
        <v>82111604</v>
      </c>
      <c r="B17245" s="63" t="s">
        <v>13540</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18044</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12004</v>
      </c>
    </row>
    <row r="17256" spans="1:2" x14ac:dyDescent="0.25">
      <c r="A17256" s="62">
        <v>82111902</v>
      </c>
      <c r="B17256" s="63" t="s">
        <v>17641</v>
      </c>
    </row>
    <row r="17257" spans="1:2" x14ac:dyDescent="0.25">
      <c r="A17257" s="62">
        <v>82111903</v>
      </c>
      <c r="B17257" s="63" t="s">
        <v>7696</v>
      </c>
    </row>
    <row r="17258" spans="1:2" x14ac:dyDescent="0.25">
      <c r="A17258" s="62">
        <v>82111904</v>
      </c>
      <c r="B17258" s="63" t="s">
        <v>15799</v>
      </c>
    </row>
    <row r="17259" spans="1:2" x14ac:dyDescent="0.25">
      <c r="A17259" s="62">
        <v>82121501</v>
      </c>
      <c r="B17259" s="63" t="s">
        <v>4749</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7745</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14941</v>
      </c>
    </row>
    <row r="17271" spans="1:2" x14ac:dyDescent="0.25">
      <c r="A17271" s="62">
        <v>82121601</v>
      </c>
      <c r="B17271" s="63" t="s">
        <v>7560</v>
      </c>
    </row>
    <row r="17272" spans="1:2" x14ac:dyDescent="0.25">
      <c r="A17272" s="62">
        <v>82121602</v>
      </c>
      <c r="B17272" s="63" t="s">
        <v>15221</v>
      </c>
    </row>
    <row r="17273" spans="1:2" x14ac:dyDescent="0.25">
      <c r="A17273" s="62">
        <v>82121603</v>
      </c>
      <c r="B17273" s="63" t="s">
        <v>11893</v>
      </c>
    </row>
    <row r="17274" spans="1:2" x14ac:dyDescent="0.25">
      <c r="A17274" s="62">
        <v>82121701</v>
      </c>
      <c r="B17274" s="63" t="s">
        <v>5802</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15781</v>
      </c>
    </row>
    <row r="17279" spans="1:2" x14ac:dyDescent="0.25">
      <c r="A17279" s="62">
        <v>82121902</v>
      </c>
      <c r="B17279" s="63" t="s">
        <v>4802</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6963</v>
      </c>
    </row>
    <row r="17283" spans="1:2" x14ac:dyDescent="0.25">
      <c r="A17283" s="62">
        <v>82121906</v>
      </c>
      <c r="B17283" s="63" t="s">
        <v>6452</v>
      </c>
    </row>
    <row r="17284" spans="1:2" x14ac:dyDescent="0.25">
      <c r="A17284" s="62">
        <v>82121907</v>
      </c>
      <c r="B17284" s="63" t="s">
        <v>13614</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7830</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6011</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4234</v>
      </c>
    </row>
    <row r="17301" spans="1:2" x14ac:dyDescent="0.25">
      <c r="A17301" s="62">
        <v>82141601</v>
      </c>
      <c r="B17301" s="63" t="s">
        <v>10428</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2463</v>
      </c>
    </row>
    <row r="17306" spans="1:2" x14ac:dyDescent="0.25">
      <c r="A17306" s="62">
        <v>82151504</v>
      </c>
      <c r="B17306" s="63" t="s">
        <v>9253</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4640</v>
      </c>
    </row>
    <row r="17311" spans="1:2" x14ac:dyDescent="0.25">
      <c r="A17311" s="62">
        <v>82151601</v>
      </c>
      <c r="B17311" s="63" t="s">
        <v>11540</v>
      </c>
    </row>
    <row r="17312" spans="1:2" x14ac:dyDescent="0.25">
      <c r="A17312" s="62">
        <v>82151602</v>
      </c>
      <c r="B17312" s="63" t="s">
        <v>15299</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18453</v>
      </c>
    </row>
    <row r="17316" spans="1:2" x14ac:dyDescent="0.25">
      <c r="A17316" s="62">
        <v>82151702</v>
      </c>
      <c r="B17316" s="63" t="s">
        <v>11317</v>
      </c>
    </row>
    <row r="17317" spans="1:2" x14ac:dyDescent="0.25">
      <c r="A17317" s="62">
        <v>82151703</v>
      </c>
      <c r="B17317" s="63" t="s">
        <v>16034</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15525</v>
      </c>
    </row>
    <row r="17321" spans="1:2" x14ac:dyDescent="0.25">
      <c r="A17321" s="62">
        <v>83101501</v>
      </c>
      <c r="B17321" s="63" t="s">
        <v>15069</v>
      </c>
    </row>
    <row r="17322" spans="1:2" x14ac:dyDescent="0.25">
      <c r="A17322" s="62">
        <v>83101502</v>
      </c>
      <c r="B17322" s="63" t="s">
        <v>17987</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2467</v>
      </c>
    </row>
    <row r="17334" spans="1:2" x14ac:dyDescent="0.25">
      <c r="A17334" s="62">
        <v>83101604</v>
      </c>
      <c r="B17334" s="63" t="s">
        <v>4235</v>
      </c>
    </row>
    <row r="17335" spans="1:2" x14ac:dyDescent="0.25">
      <c r="A17335" s="62">
        <v>83101605</v>
      </c>
      <c r="B17335" s="63" t="s">
        <v>6229</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13991</v>
      </c>
    </row>
    <row r="17340" spans="1:2" x14ac:dyDescent="0.25">
      <c r="A17340" s="62">
        <v>83101805</v>
      </c>
      <c r="B17340" s="63" t="s">
        <v>9623</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15690</v>
      </c>
    </row>
    <row r="17346" spans="1:2" x14ac:dyDescent="0.25">
      <c r="A17346" s="62">
        <v>83101903</v>
      </c>
      <c r="B17346" s="63" t="s">
        <v>6595</v>
      </c>
    </row>
    <row r="17347" spans="1:2" x14ac:dyDescent="0.25">
      <c r="A17347" s="62">
        <v>83102001</v>
      </c>
      <c r="B17347" s="63" t="s">
        <v>3414</v>
      </c>
    </row>
    <row r="17348" spans="1:2" x14ac:dyDescent="0.25">
      <c r="A17348" s="62">
        <v>83111501</v>
      </c>
      <c r="B17348" s="63" t="s">
        <v>4227</v>
      </c>
    </row>
    <row r="17349" spans="1:2" x14ac:dyDescent="0.25">
      <c r="A17349" s="62">
        <v>83111502</v>
      </c>
      <c r="B17349" s="63" t="s">
        <v>14758</v>
      </c>
    </row>
    <row r="17350" spans="1:2" x14ac:dyDescent="0.25">
      <c r="A17350" s="62">
        <v>83111503</v>
      </c>
      <c r="B17350" s="63" t="s">
        <v>4361</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8105</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8078</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4839</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5216</v>
      </c>
    </row>
    <row r="17369" spans="1:2" x14ac:dyDescent="0.25">
      <c r="A17369" s="62">
        <v>83111804</v>
      </c>
      <c r="B17369" s="63" t="s">
        <v>13234</v>
      </c>
    </row>
    <row r="17370" spans="1:2" x14ac:dyDescent="0.25">
      <c r="A17370" s="62">
        <v>83111901</v>
      </c>
      <c r="B17370" s="63" t="s">
        <v>5725</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7561</v>
      </c>
    </row>
    <row r="17377" spans="1:2" x14ac:dyDescent="0.25">
      <c r="A17377" s="62">
        <v>83112203</v>
      </c>
      <c r="B17377" s="63" t="s">
        <v>3822</v>
      </c>
    </row>
    <row r="17378" spans="1:2" x14ac:dyDescent="0.25">
      <c r="A17378" s="62">
        <v>83112204</v>
      </c>
      <c r="B17378" s="63" t="s">
        <v>5396</v>
      </c>
    </row>
    <row r="17379" spans="1:2" x14ac:dyDescent="0.25">
      <c r="A17379" s="62">
        <v>83112205</v>
      </c>
      <c r="B17379" s="63" t="s">
        <v>17594</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7674</v>
      </c>
    </row>
    <row r="17384" spans="1:2" x14ac:dyDescent="0.25">
      <c r="A17384" s="62">
        <v>83112401</v>
      </c>
      <c r="B17384" s="63" t="s">
        <v>15646</v>
      </c>
    </row>
    <row r="17385" spans="1:2" x14ac:dyDescent="0.25">
      <c r="A17385" s="62">
        <v>83112402</v>
      </c>
      <c r="B17385" s="63" t="s">
        <v>6204</v>
      </c>
    </row>
    <row r="17386" spans="1:2" x14ac:dyDescent="0.25">
      <c r="A17386" s="62">
        <v>83112403</v>
      </c>
      <c r="B17386" s="63" t="s">
        <v>8270</v>
      </c>
    </row>
    <row r="17387" spans="1:2" x14ac:dyDescent="0.25">
      <c r="A17387" s="62">
        <v>83112404</v>
      </c>
      <c r="B17387" s="63" t="s">
        <v>15696</v>
      </c>
    </row>
    <row r="17388" spans="1:2" x14ac:dyDescent="0.25">
      <c r="A17388" s="62">
        <v>83112405</v>
      </c>
      <c r="B17388" s="63" t="s">
        <v>8288</v>
      </c>
    </row>
    <row r="17389" spans="1:2" x14ac:dyDescent="0.25">
      <c r="A17389" s="62">
        <v>83112406</v>
      </c>
      <c r="B17389" s="63" t="s">
        <v>3901</v>
      </c>
    </row>
    <row r="17390" spans="1:2" x14ac:dyDescent="0.25">
      <c r="A17390" s="62">
        <v>83112501</v>
      </c>
      <c r="B17390" s="63" t="s">
        <v>5727</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8436</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5036</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8259</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8303</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15594</v>
      </c>
    </row>
    <row r="17418" spans="1:2" x14ac:dyDescent="0.25">
      <c r="A17418" s="62">
        <v>84101602</v>
      </c>
      <c r="B17418" s="63" t="s">
        <v>3754</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5756</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15566</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6045</v>
      </c>
    </row>
    <row r="17435" spans="1:2" x14ac:dyDescent="0.25">
      <c r="A17435" s="62">
        <v>84111603</v>
      </c>
      <c r="B17435" s="63" t="s">
        <v>8038</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3492</v>
      </c>
    </row>
    <row r="17439" spans="1:2" x14ac:dyDescent="0.25">
      <c r="A17439" s="62">
        <v>84111801</v>
      </c>
      <c r="B17439" s="63" t="s">
        <v>8521</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4867</v>
      </c>
    </row>
    <row r="17443" spans="1:2" x14ac:dyDescent="0.25">
      <c r="A17443" s="62">
        <v>84121503</v>
      </c>
      <c r="B17443" s="63" t="s">
        <v>8116</v>
      </c>
    </row>
    <row r="17444" spans="1:2" x14ac:dyDescent="0.25">
      <c r="A17444" s="62">
        <v>84121504</v>
      </c>
      <c r="B17444" s="63" t="s">
        <v>5349</v>
      </c>
    </row>
    <row r="17445" spans="1:2" x14ac:dyDescent="0.25">
      <c r="A17445" s="62">
        <v>84121601</v>
      </c>
      <c r="B17445" s="63" t="s">
        <v>14180</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12974</v>
      </c>
    </row>
    <row r="17450" spans="1:2" x14ac:dyDescent="0.25">
      <c r="A17450" s="62">
        <v>84121606</v>
      </c>
      <c r="B17450" s="63" t="s">
        <v>8115</v>
      </c>
    </row>
    <row r="17451" spans="1:2" x14ac:dyDescent="0.25">
      <c r="A17451" s="62">
        <v>84121607</v>
      </c>
      <c r="B17451" s="63" t="s">
        <v>11303</v>
      </c>
    </row>
    <row r="17452" spans="1:2" x14ac:dyDescent="0.25">
      <c r="A17452" s="62">
        <v>84121701</v>
      </c>
      <c r="B17452" s="63" t="s">
        <v>18261</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3645</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10980</v>
      </c>
    </row>
    <row r="17463" spans="1:2" x14ac:dyDescent="0.25">
      <c r="A17463" s="62">
        <v>84121901</v>
      </c>
      <c r="B17463" s="63" t="s">
        <v>5733</v>
      </c>
    </row>
    <row r="17464" spans="1:2" x14ac:dyDescent="0.25">
      <c r="A17464" s="62">
        <v>84121902</v>
      </c>
      <c r="B17464" s="63" t="s">
        <v>8026</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15628</v>
      </c>
    </row>
    <row r="17469" spans="1:2" x14ac:dyDescent="0.25">
      <c r="A17469" s="62">
        <v>84131503</v>
      </c>
      <c r="B17469" s="63" t="s">
        <v>10391</v>
      </c>
    </row>
    <row r="17470" spans="1:2" x14ac:dyDescent="0.25">
      <c r="A17470" s="62">
        <v>84131504</v>
      </c>
      <c r="B17470" s="63" t="s">
        <v>7895</v>
      </c>
    </row>
    <row r="17471" spans="1:2" x14ac:dyDescent="0.25">
      <c r="A17471" s="62">
        <v>84131505</v>
      </c>
      <c r="B17471" s="63" t="s">
        <v>5881</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7626</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14920</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13662</v>
      </c>
    </row>
    <row r="17487" spans="1:2" x14ac:dyDescent="0.25">
      <c r="A17487" s="62">
        <v>84131604</v>
      </c>
      <c r="B17487" s="63" t="s">
        <v>7564</v>
      </c>
    </row>
    <row r="17488" spans="1:2" x14ac:dyDescent="0.25">
      <c r="A17488" s="62">
        <v>84131605</v>
      </c>
      <c r="B17488" s="63" t="s">
        <v>5860</v>
      </c>
    </row>
    <row r="17489" spans="1:2" x14ac:dyDescent="0.25">
      <c r="A17489" s="62">
        <v>84131606</v>
      </c>
      <c r="B17489" s="63" t="s">
        <v>15435</v>
      </c>
    </row>
    <row r="17490" spans="1:2" x14ac:dyDescent="0.25">
      <c r="A17490" s="62">
        <v>84131607</v>
      </c>
      <c r="B17490" s="63" t="s">
        <v>8304</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4757</v>
      </c>
    </row>
    <row r="17495" spans="1:2" x14ac:dyDescent="0.25">
      <c r="A17495" s="62">
        <v>84131702</v>
      </c>
      <c r="B17495" s="63" t="s">
        <v>10669</v>
      </c>
    </row>
    <row r="17496" spans="1:2" x14ac:dyDescent="0.25">
      <c r="A17496" s="62">
        <v>84131801</v>
      </c>
      <c r="B17496" s="63" t="s">
        <v>16066</v>
      </c>
    </row>
    <row r="17497" spans="1:2" x14ac:dyDescent="0.25">
      <c r="A17497" s="62">
        <v>84131802</v>
      </c>
      <c r="B17497" s="63" t="s">
        <v>12935</v>
      </c>
    </row>
    <row r="17498" spans="1:2" x14ac:dyDescent="0.25">
      <c r="A17498" s="62">
        <v>84141501</v>
      </c>
      <c r="B17498" s="63" t="s">
        <v>8680</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4367</v>
      </c>
    </row>
    <row r="17503" spans="1:2" x14ac:dyDescent="0.25">
      <c r="A17503" s="62">
        <v>84141701</v>
      </c>
      <c r="B17503" s="63" t="s">
        <v>15212</v>
      </c>
    </row>
    <row r="17504" spans="1:2" x14ac:dyDescent="0.25">
      <c r="A17504" s="62">
        <v>84141702</v>
      </c>
      <c r="B17504" s="63" t="s">
        <v>4062</v>
      </c>
    </row>
    <row r="17505" spans="1:2" x14ac:dyDescent="0.25">
      <c r="A17505" s="62">
        <v>85101501</v>
      </c>
      <c r="B17505" s="63" t="s">
        <v>5616</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7940</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13793</v>
      </c>
    </row>
    <row r="17512" spans="1:2" x14ac:dyDescent="0.25">
      <c r="A17512" s="62">
        <v>85101508</v>
      </c>
      <c r="B17512" s="63" t="s">
        <v>15217</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5858</v>
      </c>
    </row>
    <row r="17516" spans="1:2" x14ac:dyDescent="0.25">
      <c r="A17516" s="62">
        <v>85101603</v>
      </c>
      <c r="B17516" s="63" t="s">
        <v>8883</v>
      </c>
    </row>
    <row r="17517" spans="1:2" x14ac:dyDescent="0.25">
      <c r="A17517" s="62">
        <v>85101604</v>
      </c>
      <c r="B17517" s="63" t="s">
        <v>4893</v>
      </c>
    </row>
    <row r="17518" spans="1:2" x14ac:dyDescent="0.25">
      <c r="A17518" s="62">
        <v>85101605</v>
      </c>
      <c r="B17518" s="63" t="s">
        <v>2409</v>
      </c>
    </row>
    <row r="17519" spans="1:2" x14ac:dyDescent="0.25">
      <c r="A17519" s="62">
        <v>85101701</v>
      </c>
      <c r="B17519" s="63" t="s">
        <v>8887</v>
      </c>
    </row>
    <row r="17520" spans="1:2" x14ac:dyDescent="0.25">
      <c r="A17520" s="62">
        <v>85101702</v>
      </c>
      <c r="B17520" s="63" t="s">
        <v>15050</v>
      </c>
    </row>
    <row r="17521" spans="1:2" x14ac:dyDescent="0.25">
      <c r="A17521" s="62">
        <v>85101703</v>
      </c>
      <c r="B17521" s="63" t="s">
        <v>5816</v>
      </c>
    </row>
    <row r="17522" spans="1:2" x14ac:dyDescent="0.25">
      <c r="A17522" s="62">
        <v>85101704</v>
      </c>
      <c r="B17522" s="63" t="s">
        <v>8430</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15345</v>
      </c>
    </row>
    <row r="17526" spans="1:2" x14ac:dyDescent="0.25">
      <c r="A17526" s="62">
        <v>85111501</v>
      </c>
      <c r="B17526" s="63" t="s">
        <v>2891</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5794</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9290</v>
      </c>
    </row>
    <row r="17533" spans="1:2" x14ac:dyDescent="0.25">
      <c r="A17533" s="62">
        <v>85111508</v>
      </c>
      <c r="B17533" s="63" t="s">
        <v>5418</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10627</v>
      </c>
    </row>
    <row r="17537" spans="1:2" x14ac:dyDescent="0.25">
      <c r="A17537" s="62">
        <v>85111512</v>
      </c>
      <c r="B17537" s="63" t="s">
        <v>14470</v>
      </c>
    </row>
    <row r="17538" spans="1:2" x14ac:dyDescent="0.25">
      <c r="A17538" s="62">
        <v>85111513</v>
      </c>
      <c r="B17538" s="63" t="s">
        <v>5253</v>
      </c>
    </row>
    <row r="17539" spans="1:2" x14ac:dyDescent="0.25">
      <c r="A17539" s="62">
        <v>85111514</v>
      </c>
      <c r="B17539" s="63" t="s">
        <v>18151</v>
      </c>
    </row>
    <row r="17540" spans="1:2" x14ac:dyDescent="0.25">
      <c r="A17540" s="62">
        <v>85111601</v>
      </c>
      <c r="B17540" s="63" t="s">
        <v>14494</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16063</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7799</v>
      </c>
    </row>
    <row r="17547" spans="1:2" x14ac:dyDescent="0.25">
      <c r="A17547" s="62">
        <v>85111608</v>
      </c>
      <c r="B17547" s="63" t="s">
        <v>6136</v>
      </c>
    </row>
    <row r="17548" spans="1:2" x14ac:dyDescent="0.25">
      <c r="A17548" s="62">
        <v>85111609</v>
      </c>
      <c r="B17548" s="63" t="s">
        <v>7615</v>
      </c>
    </row>
    <row r="17549" spans="1:2" x14ac:dyDescent="0.25">
      <c r="A17549" s="62">
        <v>85111610</v>
      </c>
      <c r="B17549" s="63" t="s">
        <v>9821</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17649</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6053</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18003</v>
      </c>
    </row>
    <row r="17559" spans="1:2" x14ac:dyDescent="0.25">
      <c r="A17559" s="62">
        <v>85111703</v>
      </c>
      <c r="B17559" s="63" t="s">
        <v>13599</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4906</v>
      </c>
    </row>
    <row r="17568" spans="1:2" x14ac:dyDescent="0.25">
      <c r="A17568" s="62">
        <v>85121604</v>
      </c>
      <c r="B17568" s="63" t="s">
        <v>11385</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8165</v>
      </c>
    </row>
    <row r="17581" spans="1:2" x14ac:dyDescent="0.25">
      <c r="A17581" s="62">
        <v>85121703</v>
      </c>
      <c r="B17581" s="63" t="s">
        <v>6087</v>
      </c>
    </row>
    <row r="17582" spans="1:2" x14ac:dyDescent="0.25">
      <c r="A17582" s="62">
        <v>85121704</v>
      </c>
      <c r="B17582" s="63" t="s">
        <v>5620</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12495</v>
      </c>
    </row>
    <row r="17594" spans="1:2" x14ac:dyDescent="0.25">
      <c r="A17594" s="62">
        <v>85121810</v>
      </c>
      <c r="B17594" s="63" t="s">
        <v>4854</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8539</v>
      </c>
    </row>
    <row r="17599" spans="1:2" x14ac:dyDescent="0.25">
      <c r="A17599" s="62">
        <v>85122003</v>
      </c>
      <c r="B17599" s="63" t="s">
        <v>14285</v>
      </c>
    </row>
    <row r="17600" spans="1:2" x14ac:dyDescent="0.25">
      <c r="A17600" s="62">
        <v>85122004</v>
      </c>
      <c r="B17600" s="63" t="s">
        <v>8172</v>
      </c>
    </row>
    <row r="17601" spans="1:2" x14ac:dyDescent="0.25">
      <c r="A17601" s="62">
        <v>85122005</v>
      </c>
      <c r="B17601" s="63" t="s">
        <v>4431</v>
      </c>
    </row>
    <row r="17602" spans="1:2" x14ac:dyDescent="0.25">
      <c r="A17602" s="62">
        <v>85122101</v>
      </c>
      <c r="B17602" s="63" t="s">
        <v>7926</v>
      </c>
    </row>
    <row r="17603" spans="1:2" x14ac:dyDescent="0.25">
      <c r="A17603" s="62">
        <v>85122102</v>
      </c>
      <c r="B17603" s="63" t="s">
        <v>3055</v>
      </c>
    </row>
    <row r="17604" spans="1:2" x14ac:dyDescent="0.25">
      <c r="A17604" s="62">
        <v>85122103</v>
      </c>
      <c r="B17604" s="63" t="s">
        <v>5213</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4070</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5766</v>
      </c>
    </row>
    <row r="17620" spans="1:2" x14ac:dyDescent="0.25">
      <c r="A17620" s="62">
        <v>85131604</v>
      </c>
      <c r="B17620" s="63" t="s">
        <v>11570</v>
      </c>
    </row>
    <row r="17621" spans="1:2" x14ac:dyDescent="0.25">
      <c r="A17621" s="62">
        <v>85131701</v>
      </c>
      <c r="B17621" s="63" t="s">
        <v>5173</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15914</v>
      </c>
    </row>
    <row r="17627" spans="1:2" x14ac:dyDescent="0.25">
      <c r="A17627" s="62">
        <v>85131707</v>
      </c>
      <c r="B17627" s="63" t="s">
        <v>6338</v>
      </c>
    </row>
    <row r="17628" spans="1:2" x14ac:dyDescent="0.25">
      <c r="A17628" s="62">
        <v>85131708</v>
      </c>
      <c r="B17628" s="63" t="s">
        <v>5709</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6516</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2244</v>
      </c>
    </row>
    <row r="17641" spans="1:2" x14ac:dyDescent="0.25">
      <c r="A17641" s="62">
        <v>85141701</v>
      </c>
      <c r="B17641" s="63" t="s">
        <v>10147</v>
      </c>
    </row>
    <row r="17642" spans="1:2" x14ac:dyDescent="0.25">
      <c r="A17642" s="62">
        <v>85141702</v>
      </c>
      <c r="B17642" s="63" t="s">
        <v>4567</v>
      </c>
    </row>
    <row r="17643" spans="1:2" x14ac:dyDescent="0.25">
      <c r="A17643" s="62">
        <v>85151501</v>
      </c>
      <c r="B17643" s="63" t="s">
        <v>4868</v>
      </c>
    </row>
    <row r="17644" spans="1:2" x14ac:dyDescent="0.25">
      <c r="A17644" s="62">
        <v>85151502</v>
      </c>
      <c r="B17644" s="63" t="s">
        <v>16085</v>
      </c>
    </row>
    <row r="17645" spans="1:2" x14ac:dyDescent="0.25">
      <c r="A17645" s="62">
        <v>85151503</v>
      </c>
      <c r="B17645" s="63" t="s">
        <v>14984</v>
      </c>
    </row>
    <row r="17646" spans="1:2" x14ac:dyDescent="0.25">
      <c r="A17646" s="62">
        <v>85151504</v>
      </c>
      <c r="B17646" s="63" t="s">
        <v>15467</v>
      </c>
    </row>
    <row r="17647" spans="1:2" x14ac:dyDescent="0.25">
      <c r="A17647" s="62">
        <v>85151505</v>
      </c>
      <c r="B17647" s="63" t="s">
        <v>9794</v>
      </c>
    </row>
    <row r="17648" spans="1:2" x14ac:dyDescent="0.25">
      <c r="A17648" s="62">
        <v>85151506</v>
      </c>
      <c r="B17648" s="63" t="s">
        <v>15373</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7956</v>
      </c>
    </row>
    <row r="17662" spans="1:2" x14ac:dyDescent="0.25">
      <c r="A17662" s="62">
        <v>85151704</v>
      </c>
      <c r="B17662" s="63" t="s">
        <v>4338</v>
      </c>
    </row>
    <row r="17663" spans="1:2" x14ac:dyDescent="0.25">
      <c r="A17663" s="62">
        <v>85151705</v>
      </c>
      <c r="B17663" s="63" t="s">
        <v>9663</v>
      </c>
    </row>
    <row r="17664" spans="1:2" x14ac:dyDescent="0.25">
      <c r="A17664" s="62">
        <v>86101501</v>
      </c>
      <c r="B17664" s="63" t="s">
        <v>17244</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13919</v>
      </c>
    </row>
    <row r="17672" spans="1:2" x14ac:dyDescent="0.25">
      <c r="A17672" s="62">
        <v>86101509</v>
      </c>
      <c r="B17672" s="63" t="s">
        <v>9328</v>
      </c>
    </row>
    <row r="17673" spans="1:2" x14ac:dyDescent="0.25">
      <c r="A17673" s="62">
        <v>86101601</v>
      </c>
      <c r="B17673" s="63" t="s">
        <v>4705</v>
      </c>
    </row>
    <row r="17674" spans="1:2" x14ac:dyDescent="0.25">
      <c r="A17674" s="62">
        <v>86101602</v>
      </c>
      <c r="B17674" s="63" t="s">
        <v>9203</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5370</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15951</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5490</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7939</v>
      </c>
    </row>
    <row r="17701" spans="1:2" x14ac:dyDescent="0.25">
      <c r="A17701" s="62">
        <v>86101803</v>
      </c>
      <c r="B17701" s="63" t="s">
        <v>10283</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4624</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4709</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8146</v>
      </c>
    </row>
    <row r="17714" spans="1:2" x14ac:dyDescent="0.25">
      <c r="A17714" s="62">
        <v>86111602</v>
      </c>
      <c r="B17714" s="63" t="s">
        <v>14326</v>
      </c>
    </row>
    <row r="17715" spans="1:2" x14ac:dyDescent="0.25">
      <c r="A17715" s="62">
        <v>86111603</v>
      </c>
      <c r="B17715" s="63" t="s">
        <v>9862</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8439</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2635</v>
      </c>
    </row>
    <row r="17726" spans="1:2" x14ac:dyDescent="0.25">
      <c r="A17726" s="62">
        <v>86121602</v>
      </c>
      <c r="B17726" s="63" t="s">
        <v>10029</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6818</v>
      </c>
    </row>
    <row r="17735" spans="1:2" x14ac:dyDescent="0.25">
      <c r="A17735" s="62">
        <v>86131504</v>
      </c>
      <c r="B17735" s="63" t="s">
        <v>2903</v>
      </c>
    </row>
    <row r="17736" spans="1:2" x14ac:dyDescent="0.25">
      <c r="A17736" s="62">
        <v>86131601</v>
      </c>
      <c r="B17736" s="63" t="s">
        <v>5238</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15919</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6194</v>
      </c>
    </row>
    <row r="17745" spans="1:2" x14ac:dyDescent="0.25">
      <c r="A17745" s="62">
        <v>86131804</v>
      </c>
      <c r="B17745" s="63" t="s">
        <v>11180</v>
      </c>
    </row>
    <row r="17746" spans="1:2" x14ac:dyDescent="0.25">
      <c r="A17746" s="62">
        <v>86131901</v>
      </c>
      <c r="B17746" s="63" t="s">
        <v>7743</v>
      </c>
    </row>
    <row r="17747" spans="1:2" x14ac:dyDescent="0.25">
      <c r="A17747" s="62">
        <v>86131902</v>
      </c>
      <c r="B17747" s="63" t="s">
        <v>7019</v>
      </c>
    </row>
    <row r="17748" spans="1:2" x14ac:dyDescent="0.25">
      <c r="A17748" s="62">
        <v>86131903</v>
      </c>
      <c r="B17748" s="63" t="s">
        <v>15437</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3744</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4561</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8682</v>
      </c>
    </row>
    <row r="17771" spans="1:2" x14ac:dyDescent="0.25">
      <c r="A17771" s="62">
        <v>90101802</v>
      </c>
      <c r="B17771" s="63" t="s">
        <v>5504</v>
      </c>
    </row>
    <row r="17772" spans="1:2" x14ac:dyDescent="0.25">
      <c r="A17772" s="62">
        <v>90111501</v>
      </c>
      <c r="B17772" s="63" t="s">
        <v>10388</v>
      </c>
    </row>
    <row r="17773" spans="1:2" x14ac:dyDescent="0.25">
      <c r="A17773" s="62">
        <v>90111502</v>
      </c>
      <c r="B17773" s="63" t="s">
        <v>4950</v>
      </c>
    </row>
    <row r="17774" spans="1:2" x14ac:dyDescent="0.25">
      <c r="A17774" s="62">
        <v>90111503</v>
      </c>
      <c r="B17774" s="63" t="s">
        <v>4766</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8059</v>
      </c>
    </row>
    <row r="17780" spans="1:2" x14ac:dyDescent="0.25">
      <c r="A17780" s="62">
        <v>90111701</v>
      </c>
      <c r="B17780" s="63" t="s">
        <v>15433</v>
      </c>
    </row>
    <row r="17781" spans="1:2" x14ac:dyDescent="0.25">
      <c r="A17781" s="62">
        <v>90111702</v>
      </c>
      <c r="B17781" s="63" t="s">
        <v>9576</v>
      </c>
    </row>
    <row r="17782" spans="1:2" x14ac:dyDescent="0.25">
      <c r="A17782" s="62">
        <v>90111703</v>
      </c>
      <c r="B17782" s="63" t="s">
        <v>14994</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12107</v>
      </c>
    </row>
    <row r="17790" spans="1:2" x14ac:dyDescent="0.25">
      <c r="A17790" s="62">
        <v>90121602</v>
      </c>
      <c r="B17790" s="63" t="s">
        <v>4823</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4569</v>
      </c>
    </row>
    <row r="17801" spans="1:2" x14ac:dyDescent="0.25">
      <c r="A17801" s="62">
        <v>90141503</v>
      </c>
      <c r="B17801" s="63" t="s">
        <v>7158</v>
      </c>
    </row>
    <row r="17802" spans="1:2" x14ac:dyDescent="0.25">
      <c r="A17802" s="62">
        <v>90141601</v>
      </c>
      <c r="B17802" s="63" t="s">
        <v>8802</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15804</v>
      </c>
    </row>
    <row r="17811" spans="1:2" x14ac:dyDescent="0.25">
      <c r="A17811" s="62">
        <v>90151601</v>
      </c>
      <c r="B17811" s="63" t="s">
        <v>8828</v>
      </c>
    </row>
    <row r="17812" spans="1:2" x14ac:dyDescent="0.25">
      <c r="A17812" s="62">
        <v>90151602</v>
      </c>
      <c r="B17812" s="63" t="s">
        <v>15753</v>
      </c>
    </row>
    <row r="17813" spans="1:2" x14ac:dyDescent="0.25">
      <c r="A17813" s="62">
        <v>90151603</v>
      </c>
      <c r="B17813" s="63" t="s">
        <v>8880</v>
      </c>
    </row>
    <row r="17814" spans="1:2" x14ac:dyDescent="0.25">
      <c r="A17814" s="62">
        <v>90151701</v>
      </c>
      <c r="B17814" s="63" t="s">
        <v>4682</v>
      </c>
    </row>
    <row r="17815" spans="1:2" x14ac:dyDescent="0.25">
      <c r="A17815" s="62">
        <v>90151702</v>
      </c>
      <c r="B17815" s="63" t="s">
        <v>9833</v>
      </c>
    </row>
    <row r="17816" spans="1:2" x14ac:dyDescent="0.25">
      <c r="A17816" s="62">
        <v>90151703</v>
      </c>
      <c r="B17816" s="63" t="s">
        <v>8355</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15937</v>
      </c>
    </row>
    <row r="17823" spans="1:2" x14ac:dyDescent="0.25">
      <c r="A17823" s="62">
        <v>90152001</v>
      </c>
      <c r="B17823" s="63" t="s">
        <v>10828</v>
      </c>
    </row>
    <row r="17824" spans="1:2" x14ac:dyDescent="0.25">
      <c r="A17824" s="62">
        <v>90152002</v>
      </c>
      <c r="B17824" s="63" t="s">
        <v>7807</v>
      </c>
    </row>
    <row r="17825" spans="1:2" x14ac:dyDescent="0.25">
      <c r="A17825" s="62">
        <v>90152101</v>
      </c>
      <c r="B17825" s="63" t="s">
        <v>5311</v>
      </c>
    </row>
    <row r="17826" spans="1:2" x14ac:dyDescent="0.25">
      <c r="A17826" s="62">
        <v>91101501</v>
      </c>
      <c r="B17826" s="63" t="s">
        <v>9373</v>
      </c>
    </row>
    <row r="17827" spans="1:2" x14ac:dyDescent="0.25">
      <c r="A17827" s="62">
        <v>91101502</v>
      </c>
      <c r="B17827" s="63" t="s">
        <v>4863</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8295</v>
      </c>
    </row>
    <row r="17831" spans="1:2" x14ac:dyDescent="0.25">
      <c r="A17831" s="62">
        <v>91101601</v>
      </c>
      <c r="B17831" s="63" t="s">
        <v>5071</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8323</v>
      </c>
    </row>
    <row r="17838" spans="1:2" x14ac:dyDescent="0.25">
      <c r="A17838" s="62">
        <v>91101801</v>
      </c>
      <c r="B17838" s="63" t="s">
        <v>6852</v>
      </c>
    </row>
    <row r="17839" spans="1:2" x14ac:dyDescent="0.25">
      <c r="A17839" s="62">
        <v>91101802</v>
      </c>
      <c r="B17839" s="63" t="s">
        <v>8248</v>
      </c>
    </row>
    <row r="17840" spans="1:2" x14ac:dyDescent="0.25">
      <c r="A17840" s="62">
        <v>91101803</v>
      </c>
      <c r="B17840" s="63" t="s">
        <v>125</v>
      </c>
    </row>
    <row r="17841" spans="1:2" x14ac:dyDescent="0.25">
      <c r="A17841" s="62">
        <v>91101901</v>
      </c>
      <c r="B17841" s="63" t="s">
        <v>8449</v>
      </c>
    </row>
    <row r="17842" spans="1:2" x14ac:dyDescent="0.25">
      <c r="A17842" s="62">
        <v>91101902</v>
      </c>
      <c r="B17842" s="63" t="s">
        <v>11462</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12858</v>
      </c>
    </row>
    <row r="17849" spans="1:2" x14ac:dyDescent="0.25">
      <c r="A17849" s="62">
        <v>91111602</v>
      </c>
      <c r="B17849" s="63" t="s">
        <v>7954</v>
      </c>
    </row>
    <row r="17850" spans="1:2" x14ac:dyDescent="0.25">
      <c r="A17850" s="62">
        <v>91111603</v>
      </c>
      <c r="B17850" s="63" t="s">
        <v>14074</v>
      </c>
    </row>
    <row r="17851" spans="1:2" x14ac:dyDescent="0.25">
      <c r="A17851" s="62">
        <v>91111701</v>
      </c>
      <c r="B17851" s="63" t="s">
        <v>5247</v>
      </c>
    </row>
    <row r="17852" spans="1:2" x14ac:dyDescent="0.25">
      <c r="A17852" s="62">
        <v>91111702</v>
      </c>
      <c r="B17852" s="63" t="s">
        <v>17366</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7522</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7592</v>
      </c>
    </row>
    <row r="17866" spans="1:2" x14ac:dyDescent="0.25">
      <c r="A17866" s="62">
        <v>92101601</v>
      </c>
      <c r="B17866" s="63" t="s">
        <v>16252</v>
      </c>
    </row>
    <row r="17867" spans="1:2" x14ac:dyDescent="0.25">
      <c r="A17867" s="62">
        <v>92101602</v>
      </c>
      <c r="B17867" s="63" t="s">
        <v>17463</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13681</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3104</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7803</v>
      </c>
    </row>
    <row r="17889" spans="1:2" x14ac:dyDescent="0.25">
      <c r="A17889" s="62">
        <v>92111507</v>
      </c>
      <c r="B17889" s="63" t="s">
        <v>8782</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7862</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7720</v>
      </c>
    </row>
    <row r="17897" spans="1:2" x14ac:dyDescent="0.25">
      <c r="A17897" s="62">
        <v>92111702</v>
      </c>
      <c r="B17897" s="63" t="s">
        <v>8070</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8423</v>
      </c>
    </row>
    <row r="17901" spans="1:2" x14ac:dyDescent="0.25">
      <c r="A17901" s="62">
        <v>92111706</v>
      </c>
      <c r="B17901" s="63" t="s">
        <v>4812</v>
      </c>
    </row>
    <row r="17902" spans="1:2" x14ac:dyDescent="0.25">
      <c r="A17902" s="62">
        <v>92111707</v>
      </c>
      <c r="B17902" s="63" t="s">
        <v>2767</v>
      </c>
    </row>
    <row r="17903" spans="1:2" x14ac:dyDescent="0.25">
      <c r="A17903" s="62">
        <v>92111708</v>
      </c>
      <c r="B17903" s="63" t="s">
        <v>7879</v>
      </c>
    </row>
    <row r="17904" spans="1:2" x14ac:dyDescent="0.25">
      <c r="A17904" s="62">
        <v>92111801</v>
      </c>
      <c r="B17904" s="63" t="s">
        <v>13377</v>
      </c>
    </row>
    <row r="17905" spans="1:2" x14ac:dyDescent="0.25">
      <c r="A17905" s="62">
        <v>92111802</v>
      </c>
      <c r="B17905" s="63" t="s">
        <v>4068</v>
      </c>
    </row>
    <row r="17906" spans="1:2" x14ac:dyDescent="0.25">
      <c r="A17906" s="62">
        <v>92111803</v>
      </c>
      <c r="B17906" s="63" t="s">
        <v>9554</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13830</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16105</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8480</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7617</v>
      </c>
    </row>
    <row r="17927" spans="1:2" x14ac:dyDescent="0.25">
      <c r="A17927" s="62">
        <v>92112202</v>
      </c>
      <c r="B17927" s="63" t="s">
        <v>15266</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3592</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5138</v>
      </c>
    </row>
    <row r="17955" spans="1:2" x14ac:dyDescent="0.25">
      <c r="A17955" s="62">
        <v>93101503</v>
      </c>
      <c r="B17955" s="63" t="s">
        <v>6661</v>
      </c>
    </row>
    <row r="17956" spans="1:2" x14ac:dyDescent="0.25">
      <c r="A17956" s="62">
        <v>93101504</v>
      </c>
      <c r="B17956" s="63" t="s">
        <v>17595</v>
      </c>
    </row>
    <row r="17957" spans="1:2" x14ac:dyDescent="0.25">
      <c r="A17957" s="62">
        <v>93101505</v>
      </c>
      <c r="B17957" s="63" t="s">
        <v>4396</v>
      </c>
    </row>
    <row r="17958" spans="1:2" x14ac:dyDescent="0.25">
      <c r="A17958" s="62">
        <v>93101506</v>
      </c>
      <c r="B17958" s="63" t="s">
        <v>12310</v>
      </c>
    </row>
    <row r="17959" spans="1:2" x14ac:dyDescent="0.25">
      <c r="A17959" s="62">
        <v>93101601</v>
      </c>
      <c r="B17959" s="63" t="s">
        <v>5604</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13372</v>
      </c>
    </row>
    <row r="17963" spans="1:2" x14ac:dyDescent="0.25">
      <c r="A17963" s="62">
        <v>93101605</v>
      </c>
      <c r="B17963" s="63" t="s">
        <v>7808</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4590</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6301</v>
      </c>
    </row>
    <row r="17976" spans="1:2" x14ac:dyDescent="0.25">
      <c r="A17976" s="62">
        <v>93111503</v>
      </c>
      <c r="B17976" s="63" t="s">
        <v>8569</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8445</v>
      </c>
    </row>
    <row r="17991" spans="1:2" x14ac:dyDescent="0.25">
      <c r="A17991" s="62">
        <v>93121503</v>
      </c>
      <c r="B17991" s="63" t="s">
        <v>6202</v>
      </c>
    </row>
    <row r="17992" spans="1:2" x14ac:dyDescent="0.25">
      <c r="A17992" s="62">
        <v>93121504</v>
      </c>
      <c r="B17992" s="63" t="s">
        <v>16292</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5632</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13923</v>
      </c>
    </row>
    <row r="18001" spans="1:2" x14ac:dyDescent="0.25">
      <c r="A18001" s="62">
        <v>93121604</v>
      </c>
      <c r="B18001" s="63" t="s">
        <v>8941</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9532</v>
      </c>
    </row>
    <row r="18005" spans="1:2" x14ac:dyDescent="0.25">
      <c r="A18005" s="62">
        <v>93121608</v>
      </c>
      <c r="B18005" s="63" t="s">
        <v>15632</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9549</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7929</v>
      </c>
    </row>
    <row r="18014" spans="1:2" x14ac:dyDescent="0.25">
      <c r="A18014" s="62">
        <v>93121702</v>
      </c>
      <c r="B18014" s="63" t="s">
        <v>17446</v>
      </c>
    </row>
    <row r="18015" spans="1:2" x14ac:dyDescent="0.25">
      <c r="A18015" s="62">
        <v>93121703</v>
      </c>
      <c r="B18015" s="63" t="s">
        <v>13473</v>
      </c>
    </row>
    <row r="18016" spans="1:2" x14ac:dyDescent="0.25">
      <c r="A18016" s="62">
        <v>93121704</v>
      </c>
      <c r="B18016" s="63" t="s">
        <v>8186</v>
      </c>
    </row>
    <row r="18017" spans="1:2" x14ac:dyDescent="0.25">
      <c r="A18017" s="62">
        <v>93121705</v>
      </c>
      <c r="B18017" s="63" t="s">
        <v>3867</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4348</v>
      </c>
    </row>
    <row r="18022" spans="1:2" x14ac:dyDescent="0.25">
      <c r="A18022" s="62">
        <v>93121710</v>
      </c>
      <c r="B18022" s="63" t="s">
        <v>14660</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11714</v>
      </c>
    </row>
    <row r="18045" spans="1:2" x14ac:dyDescent="0.25">
      <c r="A18045" s="62">
        <v>93131702</v>
      </c>
      <c r="B18045" s="63" t="s">
        <v>4047</v>
      </c>
    </row>
    <row r="18046" spans="1:2" x14ac:dyDescent="0.25">
      <c r="A18046" s="62">
        <v>93131703</v>
      </c>
      <c r="B18046" s="63" t="s">
        <v>12140</v>
      </c>
    </row>
    <row r="18047" spans="1:2" x14ac:dyDescent="0.25">
      <c r="A18047" s="62">
        <v>93131704</v>
      </c>
      <c r="B18047" s="63" t="s">
        <v>6389</v>
      </c>
    </row>
    <row r="18048" spans="1:2" x14ac:dyDescent="0.25">
      <c r="A18048" s="62">
        <v>93131705</v>
      </c>
      <c r="B18048" s="63" t="s">
        <v>7129</v>
      </c>
    </row>
    <row r="18049" spans="1:2" x14ac:dyDescent="0.25">
      <c r="A18049" s="62">
        <v>93131801</v>
      </c>
      <c r="B18049" s="63" t="s">
        <v>17787</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9761</v>
      </c>
    </row>
    <row r="18068" spans="1:2" x14ac:dyDescent="0.25">
      <c r="A18068" s="62">
        <v>93141603</v>
      </c>
      <c r="B18068" s="63" t="s">
        <v>13427</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5780</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7652</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8915</v>
      </c>
    </row>
    <row r="18097" spans="1:2" x14ac:dyDescent="0.25">
      <c r="A18097" s="62">
        <v>93141805</v>
      </c>
      <c r="B18097" s="63" t="s">
        <v>4325</v>
      </c>
    </row>
    <row r="18098" spans="1:2" x14ac:dyDescent="0.25">
      <c r="A18098" s="62">
        <v>93141806</v>
      </c>
      <c r="B18098" s="63" t="s">
        <v>12324</v>
      </c>
    </row>
    <row r="18099" spans="1:2" x14ac:dyDescent="0.25">
      <c r="A18099" s="62">
        <v>93141807</v>
      </c>
      <c r="B18099" s="63" t="s">
        <v>15220</v>
      </c>
    </row>
    <row r="18100" spans="1:2" x14ac:dyDescent="0.25">
      <c r="A18100" s="62">
        <v>93141808</v>
      </c>
      <c r="B18100" s="63" t="s">
        <v>4318</v>
      </c>
    </row>
    <row r="18101" spans="1:2" x14ac:dyDescent="0.25">
      <c r="A18101" s="62">
        <v>93141810</v>
      </c>
      <c r="B18101" s="63" t="s">
        <v>7908</v>
      </c>
    </row>
    <row r="18102" spans="1:2" x14ac:dyDescent="0.25">
      <c r="A18102" s="62">
        <v>93141811</v>
      </c>
      <c r="B18102" s="63" t="s">
        <v>17785</v>
      </c>
    </row>
    <row r="18103" spans="1:2" x14ac:dyDescent="0.25">
      <c r="A18103" s="62">
        <v>93141812</v>
      </c>
      <c r="B18103" s="63" t="s">
        <v>12189</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17260</v>
      </c>
    </row>
    <row r="18109" spans="1:2" x14ac:dyDescent="0.25">
      <c r="A18109" s="62">
        <v>93141904</v>
      </c>
      <c r="B18109" s="63" t="s">
        <v>13969</v>
      </c>
    </row>
    <row r="18110" spans="1:2" x14ac:dyDescent="0.25">
      <c r="A18110" s="62">
        <v>93141905</v>
      </c>
      <c r="B18110" s="63" t="s">
        <v>4212</v>
      </c>
    </row>
    <row r="18111" spans="1:2" x14ac:dyDescent="0.25">
      <c r="A18111" s="62">
        <v>93141906</v>
      </c>
      <c r="B18111" s="63" t="s">
        <v>6271</v>
      </c>
    </row>
    <row r="18112" spans="1:2" x14ac:dyDescent="0.25">
      <c r="A18112" s="62">
        <v>93141907</v>
      </c>
      <c r="B18112" s="63" t="s">
        <v>8567</v>
      </c>
    </row>
    <row r="18113" spans="1:2" x14ac:dyDescent="0.25">
      <c r="A18113" s="62">
        <v>93141908</v>
      </c>
      <c r="B18113" s="63" t="s">
        <v>9959</v>
      </c>
    </row>
    <row r="18114" spans="1:2" x14ac:dyDescent="0.25">
      <c r="A18114" s="62">
        <v>93141909</v>
      </c>
      <c r="B18114" s="63" t="s">
        <v>8226</v>
      </c>
    </row>
    <row r="18115" spans="1:2" x14ac:dyDescent="0.25">
      <c r="A18115" s="62">
        <v>93141910</v>
      </c>
      <c r="B18115" s="63" t="s">
        <v>13007</v>
      </c>
    </row>
    <row r="18116" spans="1:2" x14ac:dyDescent="0.25">
      <c r="A18116" s="62">
        <v>93142001</v>
      </c>
      <c r="B18116" s="63" t="s">
        <v>17313</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4997</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14321</v>
      </c>
    </row>
    <row r="18132" spans="1:2" x14ac:dyDescent="0.25">
      <c r="A18132" s="62">
        <v>93151504</v>
      </c>
      <c r="B18132" s="63" t="s">
        <v>9357</v>
      </c>
    </row>
    <row r="18133" spans="1:2" x14ac:dyDescent="0.25">
      <c r="A18133" s="62">
        <v>93151505</v>
      </c>
      <c r="B18133" s="63" t="s">
        <v>5731</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6449</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6409</v>
      </c>
    </row>
    <row r="18147" spans="1:2" x14ac:dyDescent="0.25">
      <c r="A18147" s="62">
        <v>93151604</v>
      </c>
      <c r="B18147" s="63" t="s">
        <v>15560</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7903</v>
      </c>
    </row>
    <row r="18158" spans="1:2" x14ac:dyDescent="0.25">
      <c r="A18158" s="62">
        <v>93161502</v>
      </c>
      <c r="B18158" s="63" t="s">
        <v>4881</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5715</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7406</v>
      </c>
    </row>
    <row r="18167" spans="1:2" x14ac:dyDescent="0.25">
      <c r="A18167" s="62">
        <v>93161607</v>
      </c>
      <c r="B18167" s="63" t="s">
        <v>13712</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9028</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15769</v>
      </c>
    </row>
    <row r="18178" spans="1:2" x14ac:dyDescent="0.25">
      <c r="A18178" s="62">
        <v>93161807</v>
      </c>
      <c r="B18178" s="63" t="s">
        <v>6043</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5181</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17369</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4566</v>
      </c>
    </row>
    <row r="18198" spans="1:2" x14ac:dyDescent="0.25">
      <c r="A18198" s="62">
        <v>94101505</v>
      </c>
      <c r="B18198" s="63" t="s">
        <v>15710</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11121</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17919</v>
      </c>
    </row>
    <row r="18210" spans="1:2" x14ac:dyDescent="0.25">
      <c r="A18210" s="62">
        <v>94101702</v>
      </c>
      <c r="B18210" s="63" t="s">
        <v>10759</v>
      </c>
    </row>
    <row r="18211" spans="1:2" x14ac:dyDescent="0.25">
      <c r="A18211" s="62">
        <v>94101703</v>
      </c>
      <c r="B18211" s="63" t="s">
        <v>5647</v>
      </c>
    </row>
    <row r="18212" spans="1:2" x14ac:dyDescent="0.25">
      <c r="A18212" s="62">
        <v>94101704</v>
      </c>
      <c r="B18212" s="63" t="s">
        <v>13726</v>
      </c>
    </row>
    <row r="18213" spans="1:2" x14ac:dyDescent="0.25">
      <c r="A18213" s="62">
        <v>94101705</v>
      </c>
      <c r="B18213" s="63" t="s">
        <v>17729</v>
      </c>
    </row>
    <row r="18214" spans="1:2" x14ac:dyDescent="0.25">
      <c r="A18214" s="62">
        <v>94101801</v>
      </c>
      <c r="B18214" s="63" t="s">
        <v>10244</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5561</v>
      </c>
    </row>
    <row r="18222" spans="1:2" x14ac:dyDescent="0.25">
      <c r="A18222" s="62">
        <v>94101809</v>
      </c>
      <c r="B18222" s="63" t="s">
        <v>13522</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5397</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7544</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4896</v>
      </c>
    </row>
    <row r="18237" spans="1:2" x14ac:dyDescent="0.25">
      <c r="A18237" s="62">
        <v>94112003</v>
      </c>
      <c r="B18237" s="63" t="s">
        <v>15949</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5562</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4439</v>
      </c>
    </row>
    <row r="18249" spans="1:2" x14ac:dyDescent="0.25">
      <c r="A18249" s="62">
        <v>94121510</v>
      </c>
      <c r="B18249" s="63" t="s">
        <v>16211</v>
      </c>
    </row>
    <row r="18250" spans="1:2" x14ac:dyDescent="0.25">
      <c r="A18250" s="62">
        <v>94121511</v>
      </c>
      <c r="B18250" s="63" t="s">
        <v>8386</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7534</v>
      </c>
    </row>
    <row r="18256" spans="1:2" x14ac:dyDescent="0.25">
      <c r="A18256" s="62">
        <v>94121603</v>
      </c>
      <c r="B18256" s="63" t="s">
        <v>13475</v>
      </c>
    </row>
    <row r="18257" spans="1:2" x14ac:dyDescent="0.25">
      <c r="A18257" s="62">
        <v>94121604</v>
      </c>
      <c r="B18257" s="63" t="s">
        <v>18039</v>
      </c>
    </row>
    <row r="18258" spans="1:2" x14ac:dyDescent="0.25">
      <c r="A18258" s="62">
        <v>94121605</v>
      </c>
      <c r="B18258" s="63" t="s">
        <v>8141</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5927</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8370</v>
      </c>
    </row>
    <row r="18266" spans="1:2" x14ac:dyDescent="0.25">
      <c r="A18266" s="62">
        <v>94121802</v>
      </c>
      <c r="B18266" s="63" t="s">
        <v>13486</v>
      </c>
    </row>
    <row r="18267" spans="1:2" x14ac:dyDescent="0.25">
      <c r="A18267" s="62">
        <v>94121803</v>
      </c>
      <c r="B18267" s="63" t="s">
        <v>7655</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6259</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7700</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5129</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8658</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7585</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11725</v>
      </c>
      <c r="D1" s="64" t="s">
        <v>14378</v>
      </c>
      <c r="E1" s="64" t="s">
        <v>10963</v>
      </c>
      <c r="F1" s="64" t="s">
        <v>11096</v>
      </c>
    </row>
    <row r="2" spans="1:10" ht="11.25" customHeight="1" x14ac:dyDescent="0.2">
      <c r="A2" s="66"/>
      <c r="B2" s="66"/>
      <c r="C2" s="66"/>
      <c r="D2" s="66"/>
      <c r="E2" s="66"/>
      <c r="F2" s="66"/>
    </row>
    <row r="3" spans="1:10" ht="11.25" customHeight="1" x14ac:dyDescent="0.2">
      <c r="A3" s="87" t="s">
        <v>14828</v>
      </c>
      <c r="B3" s="67" t="s">
        <v>8530</v>
      </c>
      <c r="C3" s="76"/>
      <c r="D3" s="87" t="s">
        <v>9387</v>
      </c>
      <c r="E3" s="67" t="s">
        <v>13094</v>
      </c>
      <c r="F3" s="66"/>
    </row>
    <row r="4" spans="1:10" ht="11.25" customHeight="1" x14ac:dyDescent="0.2">
      <c r="A4" s="88"/>
      <c r="B4" s="67" t="s">
        <v>1786</v>
      </c>
      <c r="C4" s="65" t="str">
        <f>IF(C3="","",IF(AND(MONTH(C3)&gt;=1,MONTH(C3)&lt;=3),1,IF(AND(MONTH(C3)&gt;=4,MONTH(C3)&lt;=6),2,IF(AND(MONTH(C3)&gt;=7,MONTH(C3)&lt;=9),3,4))))</f>
        <v/>
      </c>
      <c r="D4" s="88"/>
      <c r="E4" s="67" t="s">
        <v>2417</v>
      </c>
      <c r="F4" s="66"/>
    </row>
    <row r="5" spans="1:10" ht="11.25" customHeight="1" x14ac:dyDescent="0.2">
      <c r="A5" s="88"/>
      <c r="B5" s="67" t="s">
        <v>12943</v>
      </c>
      <c r="C5" s="76"/>
      <c r="D5" s="88"/>
      <c r="E5" s="67" t="s">
        <v>3073</v>
      </c>
      <c r="F5" s="66"/>
    </row>
    <row r="6" spans="1:10" ht="11.25" customHeight="1" x14ac:dyDescent="0.2">
      <c r="A6" s="88"/>
      <c r="B6" s="67" t="s">
        <v>1786</v>
      </c>
      <c r="C6" s="65" t="str">
        <f>IF(C5="","",IF(AND(MONTH(C5)&gt;=1,MONTH(C5)&lt;=3),1,IF(AND(MONTH(C5)&gt;=4,MONTH(C5)&lt;=6),2,IF(AND(MONTH(C5)&gt;=7,MONTH(C5)&lt;=9),3,4))))</f>
        <v/>
      </c>
      <c r="D6" s="88"/>
      <c r="E6" s="67" t="s">
        <v>13193</v>
      </c>
      <c r="F6" s="66"/>
    </row>
    <row r="8" spans="1:10" ht="11.25" customHeight="1" x14ac:dyDescent="0.2">
      <c r="A8" s="72" t="s">
        <v>15736</v>
      </c>
      <c r="B8" s="72" t="s">
        <v>16147</v>
      </c>
      <c r="C8" s="72" t="s">
        <v>15642</v>
      </c>
      <c r="D8" s="72" t="s">
        <v>15252</v>
      </c>
      <c r="E8" s="72" t="s">
        <v>6933</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Usuario de Windows</cp:lastModifiedBy>
  <dcterms:created xsi:type="dcterms:W3CDTF">2014-09-22T13:14:27Z</dcterms:created>
  <dcterms:modified xsi:type="dcterms:W3CDTF">2022-01-06T19:17:52Z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